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5"/>
  </bookViews>
  <sheets>
    <sheet name="SERVENTE" sheetId="1" r:id="rId1"/>
    <sheet name="PRODUTIVIDADE" sheetId="2" r:id="rId2"/>
    <sheet name="UNIFORMES" sheetId="3" r:id="rId3"/>
    <sheet name="MATERIAIS CONS. DURÁV. E UTENS." sheetId="8" r:id="rId4"/>
    <sheet name="MATERIAL DE USO NÃO EXCEPCIONAL" sheetId="4" r:id="rId5"/>
    <sheet name="EQUIPAMENTOS E UTENSÍLIOS" sheetId="5" r:id="rId6"/>
    <sheet name="EPI" sheetId="6" r:id="rId7"/>
  </sheets>
  <definedNames>
    <definedName name="_xlnm.Print_Area" localSheetId="6">EPI!$A$1:$G$33</definedName>
    <definedName name="_xlnm.Print_Area" localSheetId="5">'EQUIPAMENTOS E UTENSÍLIOS'!$A$1:$F$40</definedName>
    <definedName name="_xlnm.Print_Area" localSheetId="3">'MATERIAIS CONS. DURÁV. E UTENS.'!$A$1:$F$40</definedName>
    <definedName name="_xlnm.Print_Area" localSheetId="4">'MATERIAL DE USO NÃO EXCEPCIONAL'!$A$1:$F$52</definedName>
    <definedName name="_xlnm.Print_Area" localSheetId="1">PRODUTIVIDADE!$A$1:$G$60</definedName>
    <definedName name="_xlnm.Print_Area" localSheetId="0">SERVENTE!$A$1:$E$99,SERVENTE!$A$101:$E$155</definedName>
    <definedName name="_xlnm.Print_Area" localSheetId="2">UNIFORMES!$A$1:$F$34</definedName>
  </definedNames>
  <calcPr calcId="145621"/>
</workbook>
</file>

<file path=xl/calcChain.xml><?xml version="1.0" encoding="utf-8"?>
<calcChain xmlns="http://schemas.openxmlformats.org/spreadsheetml/2006/main">
  <c r="D46" i="1" l="1"/>
  <c r="A60" i="2" l="1"/>
  <c r="A59" i="2"/>
  <c r="A58" i="2"/>
  <c r="A57" i="2"/>
  <c r="A53" i="2"/>
  <c r="C2" i="2"/>
  <c r="F25" i="4" l="1"/>
  <c r="F22" i="4"/>
  <c r="F24" i="4" l="1"/>
  <c r="F23" i="4"/>
  <c r="E2" i="6"/>
  <c r="F26" i="4" l="1"/>
  <c r="F27" i="4" l="1"/>
  <c r="D2" i="3"/>
  <c r="D2" i="8" s="1"/>
  <c r="D2" i="4" s="1"/>
  <c r="D2" i="5" s="1"/>
  <c r="F28" i="4" l="1"/>
  <c r="A27" i="3"/>
  <c r="A33" i="8" s="1"/>
  <c r="A45" i="4" s="1"/>
  <c r="C86" i="1"/>
  <c r="C83" i="1"/>
  <c r="A33" i="5" l="1"/>
  <c r="A26" i="6" s="1"/>
  <c r="F30" i="4"/>
  <c r="F29" i="4"/>
  <c r="A32" i="3"/>
  <c r="A38" i="8" s="1"/>
  <c r="A50" i="4" s="1"/>
  <c r="A33" i="3"/>
  <c r="A39" i="8" s="1"/>
  <c r="A51" i="4" s="1"/>
  <c r="A31" i="3"/>
  <c r="A37" i="8" s="1"/>
  <c r="A49" i="4" s="1"/>
  <c r="A34" i="3"/>
  <c r="A40" i="8" s="1"/>
  <c r="A52" i="4" s="1"/>
  <c r="A40" i="5" l="1"/>
  <c r="A33" i="6" s="1"/>
  <c r="A37" i="5"/>
  <c r="A30" i="6" s="1"/>
  <c r="A39" i="5"/>
  <c r="A32" i="6" s="1"/>
  <c r="A38" i="5"/>
  <c r="A31" i="6" s="1"/>
  <c r="A4" i="2" l="1"/>
  <c r="A4" i="3" s="1"/>
  <c r="A4" i="8" s="1"/>
  <c r="A4" i="4" s="1"/>
  <c r="D22" i="1"/>
  <c r="D34" i="1" s="1"/>
  <c r="A4" i="5" l="1"/>
  <c r="A4" i="6" s="1"/>
  <c r="F16" i="5"/>
  <c r="F15" i="5"/>
  <c r="F14" i="5"/>
  <c r="A9" i="8"/>
  <c r="A10" i="8" l="1"/>
  <c r="A11" i="8" s="1"/>
  <c r="F16" i="8"/>
  <c r="F18" i="8"/>
  <c r="F17" i="8"/>
  <c r="F15" i="8"/>
  <c r="F14" i="8"/>
  <c r="F13" i="8"/>
  <c r="F12" i="8"/>
  <c r="F11" i="8"/>
  <c r="F10" i="8"/>
  <c r="F9" i="8"/>
  <c r="F8" i="8"/>
  <c r="A12" i="8" l="1"/>
  <c r="A13" i="8" s="1"/>
  <c r="A14" i="8" s="1"/>
  <c r="A15" i="8" s="1"/>
  <c r="F19" i="8"/>
  <c r="F20" i="8" l="1"/>
  <c r="A16" i="8"/>
  <c r="A17" i="8" s="1"/>
  <c r="A18" i="8" s="1"/>
  <c r="F11" i="6"/>
  <c r="G11" i="6" s="1"/>
  <c r="F10" i="6"/>
  <c r="G10" i="6" s="1"/>
  <c r="F9" i="6"/>
  <c r="G9" i="6" s="1"/>
  <c r="A9" i="6"/>
  <c r="A10" i="6" s="1"/>
  <c r="A11" i="6" s="1"/>
  <c r="F8" i="6"/>
  <c r="G8" i="6" s="1"/>
  <c r="G13" i="6" l="1"/>
  <c r="F17" i="5"/>
  <c r="F13" i="5"/>
  <c r="F12" i="5"/>
  <c r="F11" i="5"/>
  <c r="F10" i="5"/>
  <c r="F9" i="5"/>
  <c r="A9" i="5"/>
  <c r="A10" i="5" s="1"/>
  <c r="A11" i="5" s="1"/>
  <c r="A12" i="5" s="1"/>
  <c r="A13" i="5" s="1"/>
  <c r="A14" i="5" s="1"/>
  <c r="A15" i="5" s="1"/>
  <c r="A16" i="5" s="1"/>
  <c r="A17" i="5" s="1"/>
  <c r="F8" i="5"/>
  <c r="F18" i="5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A9" i="4"/>
  <c r="A10" i="4" s="1"/>
  <c r="A11" i="4" s="1"/>
  <c r="A12" i="4" s="1"/>
  <c r="A13" i="4" s="1"/>
  <c r="A14" i="4" s="1"/>
  <c r="F8" i="4"/>
  <c r="F19" i="5" l="1"/>
  <c r="D48" i="1" s="1"/>
  <c r="F20" i="5"/>
  <c r="A15" i="4"/>
  <c r="A16" i="4" s="1"/>
  <c r="A17" i="4" s="1"/>
  <c r="A18" i="4" s="1"/>
  <c r="A19" i="4" s="1"/>
  <c r="A20" i="4" s="1"/>
  <c r="A21" i="4" s="1"/>
  <c r="F31" i="4"/>
  <c r="F12" i="3"/>
  <c r="F11" i="3"/>
  <c r="F10" i="3"/>
  <c r="F9" i="3"/>
  <c r="B9" i="3"/>
  <c r="B10" i="3" s="1"/>
  <c r="B11" i="3" s="1"/>
  <c r="B12" i="3" s="1"/>
  <c r="F8" i="3"/>
  <c r="F13" i="3" s="1"/>
  <c r="F32" i="4" l="1"/>
  <c r="D47" i="1"/>
  <c r="E18" i="2"/>
  <c r="D45" i="1" l="1"/>
  <c r="F14" i="3"/>
  <c r="D123" i="1" l="1"/>
  <c r="C97" i="1"/>
  <c r="C69" i="1"/>
  <c r="D64" i="1" l="1"/>
  <c r="D30" i="1"/>
  <c r="D127" i="1" s="1"/>
  <c r="D41" i="1"/>
  <c r="D128" i="1" s="1"/>
  <c r="C85" i="1" l="1"/>
  <c r="C70" i="1"/>
  <c r="C98" i="1"/>
  <c r="C103" i="1"/>
  <c r="C82" i="1"/>
  <c r="D82" i="1" s="1"/>
  <c r="C76" i="1"/>
  <c r="E61" i="1"/>
  <c r="D93" i="1"/>
  <c r="D85" i="1"/>
  <c r="D96" i="1"/>
  <c r="D94" i="1"/>
  <c r="D92" i="1"/>
  <c r="D75" i="1"/>
  <c r="D86" i="1"/>
  <c r="D83" i="1"/>
  <c r="D81" i="1"/>
  <c r="D95" i="1"/>
  <c r="D91" i="1"/>
  <c r="D68" i="1"/>
  <c r="D69" i="1" s="1"/>
  <c r="D84" i="1"/>
  <c r="E63" i="1"/>
  <c r="E57" i="1"/>
  <c r="E55" i="1"/>
  <c r="E59" i="1"/>
  <c r="E56" i="1"/>
  <c r="E58" i="1"/>
  <c r="E60" i="1"/>
  <c r="D103" i="1" l="1"/>
  <c r="C99" i="1"/>
  <c r="C77" i="1"/>
  <c r="C71" i="1"/>
  <c r="D76" i="1"/>
  <c r="D77" i="1" s="1"/>
  <c r="C87" i="1"/>
  <c r="D70" i="1"/>
  <c r="D71" i="1" s="1"/>
  <c r="D98" i="1"/>
  <c r="D87" i="1"/>
  <c r="D97" i="1"/>
  <c r="E64" i="1"/>
  <c r="G12" i="6"/>
  <c r="C104" i="1" l="1"/>
  <c r="C107" i="1"/>
  <c r="C106" i="1"/>
  <c r="C105" i="1"/>
  <c r="D99" i="1"/>
  <c r="D49" i="1"/>
  <c r="D50" i="1" l="1"/>
  <c r="D107" i="1"/>
  <c r="D106" i="1"/>
  <c r="D104" i="1"/>
  <c r="C108" i="1"/>
  <c r="D105" i="1"/>
  <c r="E112" i="1" l="1"/>
  <c r="D129" i="1"/>
  <c r="D108" i="1"/>
  <c r="D130" i="1" l="1"/>
  <c r="D131" i="1" s="1"/>
  <c r="E113" i="1"/>
  <c r="F134" i="1" l="1"/>
  <c r="F136" i="1" s="1"/>
  <c r="E120" i="1" l="1"/>
  <c r="E116" i="1"/>
  <c r="E117" i="1"/>
  <c r="E123" i="1" l="1"/>
  <c r="D132" i="1" s="1"/>
  <c r="D133" i="1" s="1"/>
  <c r="C8" i="2" l="1"/>
  <c r="D8" i="2" s="1"/>
  <c r="B24" i="2" s="1"/>
  <c r="F18" i="2"/>
  <c r="G18" i="2" s="1"/>
  <c r="B26" i="2" s="1"/>
  <c r="C13" i="2"/>
  <c r="D13" i="2" s="1"/>
  <c r="B25" i="2" s="1"/>
  <c r="D25" i="2" l="1"/>
  <c r="B35" i="2"/>
  <c r="D35" i="2" s="1"/>
  <c r="D24" i="2"/>
  <c r="B34" i="2"/>
  <c r="D34" i="2" s="1"/>
  <c r="D26" i="2"/>
  <c r="B36" i="2"/>
  <c r="D36" i="2" s="1"/>
  <c r="D9" i="2"/>
  <c r="D27" i="2" l="1"/>
  <c r="D37" i="2"/>
  <c r="D38" i="2" s="1"/>
  <c r="D28" i="2"/>
  <c r="G19" i="2"/>
  <c r="D14" i="2"/>
</calcChain>
</file>

<file path=xl/sharedStrings.xml><?xml version="1.0" encoding="utf-8"?>
<sst xmlns="http://schemas.openxmlformats.org/spreadsheetml/2006/main" count="509" uniqueCount="274">
  <si>
    <t>Número Processo: 23411.001587/2016-11</t>
  </si>
  <si>
    <t>Discriminação dos Serviços ( dados referentes à contratação )</t>
  </si>
  <si>
    <t>Data de apresentação da proposta (dia/mês/ano):</t>
  </si>
  <si>
    <t>Município/UF:</t>
  </si>
  <si>
    <t>Ano Acordo, Convenção ou Sentença Normativa em Dissídio Coletivo:</t>
  </si>
  <si>
    <t>Nº de meses de execução contratual:</t>
  </si>
  <si>
    <t>Mão de Obra</t>
  </si>
  <si>
    <t>Mão de obra vinculada à execução contratual</t>
  </si>
  <si>
    <t>MÓDULO 1: COMPOSIÇÃO DA REMUNERAÇÃO</t>
  </si>
  <si>
    <t>Total da Remuneração:</t>
  </si>
  <si>
    <t>Valor (R$)</t>
  </si>
  <si>
    <t>Dados complementares para composição dos custos referente à mão de obra:</t>
  </si>
  <si>
    <t>Tipo de serviço (mesmo serviço com características distintas):</t>
  </si>
  <si>
    <t>Salário Normativo da Categoria Profissional:</t>
  </si>
  <si>
    <t>Data base da Categoria (dia/mês/ano):</t>
  </si>
  <si>
    <t>Composição da Remuneração:</t>
  </si>
  <si>
    <t>Salário Base:</t>
  </si>
  <si>
    <t>Adicional de Periculosidade:</t>
  </si>
  <si>
    <t>Adicional de Insalubridade:</t>
  </si>
  <si>
    <t>Adicional Noturno:</t>
  </si>
  <si>
    <t>Hora noturna adicional:</t>
  </si>
  <si>
    <t>Adicional de Hora Extra:</t>
  </si>
  <si>
    <t>Intervalo Intrajornada:</t>
  </si>
  <si>
    <t>Outros (especificar):</t>
  </si>
  <si>
    <t>MÓDULO 2: BENEFÍCIOS MENSAIS E DIÁRIOS</t>
  </si>
  <si>
    <t>Total de Benefícios mesais e diários:</t>
  </si>
  <si>
    <t>Benefícios Mensais e Diários:</t>
  </si>
  <si>
    <t>Auxílio alimentação (Vales, cesta básica etc.):</t>
  </si>
  <si>
    <t>Assistência Médica e Familiar — Conforme CCT:</t>
  </si>
  <si>
    <t>Auxílio creche:</t>
  </si>
  <si>
    <t>Seg. de Vida, Invalidez e funeral — Assist. Familiar — Conforme CCT Cláu. 02 II 2º</t>
  </si>
  <si>
    <t>Assistência Odontológica — Conforme CCT:</t>
  </si>
  <si>
    <t>MÓDULO 3: INSUMOS DIVERSOS</t>
  </si>
  <si>
    <t>Insumos Diversos:</t>
  </si>
  <si>
    <t>Total de Insumos diversos:</t>
  </si>
  <si>
    <t>Valor ( R$ )</t>
  </si>
  <si>
    <t>MÓDULO 4: ENCARGOS SOCIAIS E TRABALHISTAS</t>
  </si>
  <si>
    <t>Submódulo 4.1 — Encargos previdenciários e FGTS:</t>
  </si>
  <si>
    <t>4.1</t>
  </si>
  <si>
    <t>%</t>
  </si>
  <si>
    <t>Encargos previdenciários e FGTS:</t>
  </si>
  <si>
    <t>TOTAL:</t>
  </si>
  <si>
    <t>Seguro Acidente do Trabalho - SAT/INSS:</t>
  </si>
  <si>
    <t>G.1 — Fator Acidentário de Prevenção — FAP:</t>
  </si>
  <si>
    <t>Subtotal</t>
  </si>
  <si>
    <t>4.2</t>
  </si>
  <si>
    <t>Submódulo 4.2 — 13º Salário:</t>
  </si>
  <si>
    <t>Submódulo 4.3 — Afastamento Maternidade:</t>
  </si>
  <si>
    <t>4.3</t>
  </si>
  <si>
    <t>4.4</t>
  </si>
  <si>
    <t>A</t>
  </si>
  <si>
    <t>B</t>
  </si>
  <si>
    <t>C</t>
  </si>
  <si>
    <t>D</t>
  </si>
  <si>
    <t>Categoria profissional (vinculada à execução contratual):</t>
  </si>
  <si>
    <t>E</t>
  </si>
  <si>
    <t>F</t>
  </si>
  <si>
    <t>G</t>
  </si>
  <si>
    <t>H</t>
  </si>
  <si>
    <t>Submódulo 4.4 — Provisão para Rescisão:</t>
  </si>
  <si>
    <t>13º Salário:</t>
  </si>
  <si>
    <t>Subtotal:</t>
  </si>
  <si>
    <t>Afastamento Maternidade:</t>
  </si>
  <si>
    <t>Afastamento maternidade:</t>
  </si>
  <si>
    <t>Provisão para Rescisão:</t>
  </si>
  <si>
    <t>Incidência do submódulo 4.1 sobre afastamento maternidade:</t>
  </si>
  <si>
    <t>Incidência do Submódulo 4.1 sobre 13º Salário:</t>
  </si>
  <si>
    <t>Incidência dos encargos do submódulo 4.1 sobre aviso prévio indenizado:</t>
  </si>
  <si>
    <t>Multa sobre FGTS e contribuições sociais sobre aviso prévio indenizado:</t>
  </si>
  <si>
    <t>Incidência dos encargos do submódulo 4.1 sobre aviso prévio trabalhado:</t>
  </si>
  <si>
    <t>Multa sobre FGTS e contribuições sociais sobre o aviso prévio trabalhado:</t>
  </si>
  <si>
    <t>Submódulo 4.5 — Custo de Reposição do Profissional Ausente:</t>
  </si>
  <si>
    <t>4.5</t>
  </si>
  <si>
    <t>Composição do Custo de Reposição do Profissional Ausente:</t>
  </si>
  <si>
    <t>Incidência do submódulo 4.1 sobre o Custo de reposição:</t>
  </si>
  <si>
    <t>Quadro — resumo — módulo 4 — Encargos sociais e trabalhistas:</t>
  </si>
  <si>
    <t>MÓDULO 5 — CUSTOS INDIRETOS, TRIBUTOS E LUCRO:</t>
  </si>
  <si>
    <t>Módulo 4 - Encargos sociais e trabalhistas:</t>
  </si>
  <si>
    <t>Provisão para rescisão:</t>
  </si>
  <si>
    <t>Custo de reposição do profissional ausente:</t>
  </si>
  <si>
    <t>Custos Indiretos, Tributos e Lucro:</t>
  </si>
  <si>
    <t>Custos Indiretos:</t>
  </si>
  <si>
    <t>Lucro:</t>
  </si>
  <si>
    <t>Tributos:</t>
  </si>
  <si>
    <t>PIS:</t>
  </si>
  <si>
    <t>COFINS:</t>
  </si>
  <si>
    <t>ICMS:</t>
  </si>
  <si>
    <t>ISSQN:</t>
  </si>
  <si>
    <t>C.1 — Tributos federais:</t>
  </si>
  <si>
    <t>C.2 — Tributos Estaduais:</t>
  </si>
  <si>
    <t>C.3 — Tributos Municipais:</t>
  </si>
  <si>
    <t>C.4 — Outros Tributos (especificar):</t>
  </si>
  <si>
    <t>Total:</t>
  </si>
  <si>
    <t>VALOR TOTAL POR EMPREGADO:</t>
  </si>
  <si>
    <t>Quadro — resumo do CUSTO POR EMPREGADO:</t>
  </si>
  <si>
    <t>Mão de obra vinculada à execução contratual (valor por empregado)</t>
  </si>
  <si>
    <t>Módulo 1 — Composição da Remuneração:</t>
  </si>
  <si>
    <t>Módulo 2 — Benefícios Mensais e Diários:</t>
  </si>
  <si>
    <t>Módulo 3 — Insumos Diversos (uniformes, materiais, equipamentos e outros):</t>
  </si>
  <si>
    <t>Módulo 4 — Encargos Sociais e Trabalhistas:</t>
  </si>
  <si>
    <t>Subtotal (A + B + C + D):</t>
  </si>
  <si>
    <t>Módulo 5 - Custos indiretos, tributos e lucro:</t>
  </si>
  <si>
    <t>ÁREA INTERNA – (Fórmulas exemplificativas de cálculo para área interna, alíneas “a” e “b” do artigo 44, para as demais alíneas deverão ser incluídos novos campos na planilha com a metragem adequada.)</t>
  </si>
  <si>
    <t>MÃO DE OBRA</t>
  </si>
  <si>
    <t>(1)
PRODUTIVIDADE
(1/M²)</t>
  </si>
  <si>
    <t>(2)
PREÇO HOMEM-MÊS
(R$)</t>
  </si>
  <si>
    <t>(1x2)
SUBTOTAL
(R$/M²)</t>
  </si>
  <si>
    <t>SERVENTE</t>
  </si>
  <si>
    <t>TOTAL</t>
  </si>
  <si>
    <t>ÁREA EXTERNA - (Fórmulas exemplificativas de cálculo para área externa, alíneas “a”, “c”, “d” e “e” do artigo 44, para as demais alíneas deverão ser incluídos novos campos na planilha com a metragem adequada.)</t>
  </si>
  <si>
    <t>ESQUADRIA EXTERNA (Fórmulas exemplificativas de cálculo para área externa, alíneas “b” e “c” do artigo 44, para as demais alíneas deverão ser incluídos novos campos na planilha com a metragem adequada.)</t>
  </si>
  <si>
    <t>(2)
FREQÜÊNCIA NO MÊS
(HORAS)</t>
  </si>
  <si>
    <t>(3)
JORNADA DE TRABALHO NO MÊS (HORAS)</t>
  </si>
  <si>
    <t>(4)
=(1x2x3)
Ki****</t>
  </si>
  <si>
    <t>(5)
PREÇO HOMEM-MÊS (R$)</t>
  </si>
  <si>
    <t>(4x5)
SUBTOTAL
(R$/M²)</t>
  </si>
  <si>
    <t>CURITIBA</t>
  </si>
  <si>
    <t>VALOR MENSAL DOS SERVIÇOS DE LIMPEZA</t>
  </si>
  <si>
    <t>TIPO DE ÁREA</t>
  </si>
  <si>
    <t>PREÇO MENSAL UNITÁRIO (R$/ M²)</t>
  </si>
  <si>
    <t>ÁREA
(M²)</t>
  </si>
  <si>
    <t>SUBTOTAL
(R$)</t>
  </si>
  <si>
    <t>I - Área Interna</t>
  </si>
  <si>
    <t>II - Área Externa</t>
  </si>
  <si>
    <t>III - Esquadria Externa</t>
  </si>
  <si>
    <t>TOTAL MENSAL</t>
  </si>
  <si>
    <t>TOTAL GLOBAL</t>
  </si>
  <si>
    <t>PLANILHA ANUAL DOS CUSTOS DOS UNIFORMES</t>
  </si>
  <si>
    <t>Posto de
Serviço</t>
  </si>
  <si>
    <t>Item</t>
  </si>
  <si>
    <t>Descrição</t>
  </si>
  <si>
    <t>Preço
Unitário
(R$)</t>
  </si>
  <si>
    <t>Quantidade
Anual</t>
  </si>
  <si>
    <t>Custo
Total de
Uniformes
(R$)</t>
  </si>
  <si>
    <t>Servente</t>
  </si>
  <si>
    <t>Calça com bolsos laterais e traseiros.</t>
  </si>
  <si>
    <t>Camisa pólo ou camiseta, em tecido 100% algodão, com manga curta e com emblema da empresa (ou equivalente).</t>
  </si>
  <si>
    <t>Casaco em tactel ou nylon, com zíper na frente e bolsos laterais, com emblema da empresa (ou equivalente).</t>
  </si>
  <si>
    <t>Sapatos (Botas, cano curto, solado antideslizante e antiderrapante, para atividades com água, hidro-repelente, com sistema de elástico, antibactérias, cor preto).</t>
  </si>
  <si>
    <t>Par de meias de algodão.</t>
  </si>
  <si>
    <t>Quantidade
Mensal</t>
  </si>
  <si>
    <t>Unidade</t>
  </si>
  <si>
    <t>Preço
Total
(R$)</t>
  </si>
  <si>
    <t>Água Sanitária</t>
  </si>
  <si>
    <t>Litro</t>
  </si>
  <si>
    <t>Aromatizante de ar — aerosol para ambiente</t>
  </si>
  <si>
    <t>Frasco</t>
  </si>
  <si>
    <t>Balde plástico com alça 10 litros</t>
  </si>
  <si>
    <t>Cera impermeabilizante</t>
  </si>
  <si>
    <t>Desentupidor de vaso sanitário</t>
  </si>
  <si>
    <t>Desinfetante bactericida concentrado</t>
  </si>
  <si>
    <t>Escova nylon manual, cerdas duras</t>
  </si>
  <si>
    <t>Escova para vaso sanitário</t>
  </si>
  <si>
    <t>Esponja dupla face</t>
  </si>
  <si>
    <t>Flanela branca</t>
  </si>
  <si>
    <t>Lã de aço</t>
  </si>
  <si>
    <t>Pacote</t>
  </si>
  <si>
    <t>Limpa vidro</t>
  </si>
  <si>
    <t>Lustra móveis</t>
  </si>
  <si>
    <t>Luva de borracha</t>
  </si>
  <si>
    <t>Par</t>
  </si>
  <si>
    <t>Pá para lixo galvanizada</t>
  </si>
  <si>
    <t>Rodo 40 cm</t>
  </si>
  <si>
    <t>Rodo 60 cm</t>
  </si>
  <si>
    <t>Sabão em barra</t>
  </si>
  <si>
    <t>Quilo</t>
  </si>
  <si>
    <t>Vassoura de palha</t>
  </si>
  <si>
    <t>Vassoura nylon nº 03</t>
  </si>
  <si>
    <t>Vassoura tipo gari</t>
  </si>
  <si>
    <t>EQUIPAMENTOS</t>
  </si>
  <si>
    <t>Quantidade</t>
  </si>
  <si>
    <t>Valor
Unitário
(R$)</t>
  </si>
  <si>
    <t>Valor Total</t>
  </si>
  <si>
    <t>Consumo
estimado
durante o
contrato
(A)</t>
  </si>
  <si>
    <t>Valor
Unitário
(R$)
(B)</t>
  </si>
  <si>
    <t>Valor mensal
((C = (A x B)/12))</t>
  </si>
  <si>
    <t>Valor Total
durante o
contrato
((D = (C x 12))</t>
  </si>
  <si>
    <t>Protetor auricular</t>
  </si>
  <si>
    <t>SERVIÇO DE LIMPEZA</t>
  </si>
  <si>
    <t>12 meses</t>
  </si>
  <si>
    <t>Total do Custo mensal: (Por extenso).</t>
  </si>
  <si>
    <t>MATERIAL DE CONSUMO DURÁVEIS E UTENSÍLIOS</t>
  </si>
  <si>
    <t>MATERIAL DE USO NÃO EXCEPCIONAL</t>
  </si>
  <si>
    <t>Materiais de Consumo Duráveis e Utensílios — mensal:</t>
  </si>
  <si>
    <t>Materiais de Uso Não Excepcional — mensal:</t>
  </si>
  <si>
    <t>EQUIPAMENTOS PROTEÇÃO INDIVIDUAL - EPI</t>
  </si>
  <si>
    <t>Disco de enceradeira</t>
  </si>
  <si>
    <t>Total do Custo anual: (Por extenso).</t>
  </si>
  <si>
    <t>Álcool comum entre 46 a 65 graus</t>
  </si>
  <si>
    <t>Desinfetante líquido aromatizado</t>
  </si>
  <si>
    <t>Galão 5 litros</t>
  </si>
  <si>
    <t>Limpador Multiuso (Veja ou similar)</t>
  </si>
  <si>
    <t>Pedra sanitária</t>
  </si>
  <si>
    <t>Sabão em pó multi-ação</t>
  </si>
  <si>
    <t>Total estimado mensal: (Por extenso).</t>
  </si>
  <si>
    <t xml:space="preserve">Aspirador de água e pó, reservatório com capacidade mínima de 20 litros, potência mínima de 1200W </t>
  </si>
  <si>
    <t>Carrinho funcional Green 400, ou similar, com espremedor e 2  baldes de 6 litros cada e 2 de 15 litros, 3 fixadores para cabo. Cabo em alumínio</t>
  </si>
  <si>
    <t>Dosador de produtos</t>
  </si>
  <si>
    <t>Enceradeira industrial para lavagem de pisos</t>
  </si>
  <si>
    <t>Escada de alumínio 06 degraus</t>
  </si>
  <si>
    <t>Extensões elétricas de 30 metros</t>
  </si>
  <si>
    <t xml:space="preserve">Kit Limpa Vidros Completo </t>
  </si>
  <si>
    <t xml:space="preserve">Lava jato de alta pressão elétrica, potência mínima de 1300W </t>
  </si>
  <si>
    <t>Mangueira ¾ com 50 metros</t>
  </si>
  <si>
    <t>Placa de identificação de serviço</t>
  </si>
  <si>
    <t>Avental PVC com forro preto 1,2 metros</t>
  </si>
  <si>
    <t>Luva de couro</t>
  </si>
  <si>
    <t>Protetor facial incolor</t>
  </si>
  <si>
    <t>Equipamentos e Utensílios — mensal:</t>
  </si>
  <si>
    <t>Uniformes — mensal:</t>
  </si>
  <si>
    <t>EPI — Equipamentos de Proteção Individual e EPC — Equipamentos de Proteção Coletiva — mensal:</t>
  </si>
  <si>
    <t>Total estimado anual: (Por extenso).</t>
  </si>
  <si>
    <t>Limpeza e Conservação</t>
  </si>
  <si>
    <t>Servente 44 horas semanais</t>
  </si>
  <si>
    <t>Fundo de Formação Profissional</t>
  </si>
  <si>
    <t>INSS:  (Art. 22, Inciso I, da Lei nº 8.212/91)</t>
  </si>
  <si>
    <t>SESI ou SESC:  (Art. 3º Lei nº 8.036/90)</t>
  </si>
  <si>
    <t>SENAI ou SENAC: (Decreto nº 2.318/86)</t>
  </si>
  <si>
    <t>INCRA: (Lei nº 7.787/89 e DL nº 1.146/70)</t>
  </si>
  <si>
    <t>Salário Educação:  (Art. 3º, Inciso I, Decreto nº 87.043/82)</t>
  </si>
  <si>
    <t>FGTS:  (Art. 15, Lei nº 8.030/90 e Art. 7º, III, CF)</t>
  </si>
  <si>
    <t>SEBRAE: (Art. 8º, Lei nº 8.029/90 e Lei nº 8.154/90)</t>
  </si>
  <si>
    <t>13º Salário: ([(1/12) x 100] = 8,333%)</t>
  </si>
  <si>
    <t>Aviso prévio indenizado: ({[0,05x(1/12)]x100)=0,417%)</t>
  </si>
  <si>
    <t>Aviso prévio trabalhado: ({[(15/30)/12]*0,08}x100 = 0,333%)</t>
  </si>
  <si>
    <t>Ausência por Acidente de trabalho:  ({[(15/30)/12]*0,08}x100 = 0,0333%)</t>
  </si>
  <si>
    <t>Licença paternidade: ({[(5/30)/12]x0,15}x100 = 0,2083%)</t>
  </si>
  <si>
    <t>Ausência por doença:  ({[(9/30)/12]x100} = 2,50%)</t>
  </si>
  <si>
    <t>Ausências legais:  ({[(7/30)/12x100} = 1,9444%)</t>
  </si>
  <si>
    <t>Rescisão sem justa causa:  ((1x0,40x0,08x100) = 3,200%)</t>
  </si>
  <si>
    <t>Afastamento maternidade: ({(0,1111x0,02x0,333)x100] = 0,074%</t>
  </si>
  <si>
    <t>José Ivan Chassot</t>
  </si>
  <si>
    <t>Representante Legal</t>
  </si>
  <si>
    <t>CPF nº 881.213.649-49</t>
  </si>
  <si>
    <t>Total estimado mensal por posto:</t>
  </si>
  <si>
    <t>postos de serviço</t>
  </si>
  <si>
    <t>Papel higiênico, folha dupla, branco, extrafino, picotado, dimensões 30m x 10cm fardo com – 4 rolos</t>
  </si>
  <si>
    <t>Fardo</t>
  </si>
  <si>
    <t>Pano de Chão</t>
  </si>
  <si>
    <t>Sabonete líquido cremoso para mãos 500 ml</t>
  </si>
  <si>
    <t>Saco para lixo 100 litros – preto</t>
  </si>
  <si>
    <t>Saco para lixo 40 litros – preto</t>
  </si>
  <si>
    <t>Saco para lixo 40 litros – azul</t>
  </si>
  <si>
    <t>Pregão Eletrônico nº 02/2017</t>
  </si>
  <si>
    <t>Curitiba/PR, em 15 de Fevereiro de 2.017.</t>
  </si>
  <si>
    <t>Pontual Serviços Terceirizados Ltda</t>
  </si>
  <si>
    <t>DIA: 15/02/2017 ás 10:00 horas</t>
  </si>
  <si>
    <t>15/02/2017</t>
  </si>
  <si>
    <r>
      <t>Prazo de Validade da Proposta :</t>
    </r>
    <r>
      <rPr>
        <i/>
        <sz val="10"/>
        <rFont val="Franklin Gothic Book"/>
        <family val="2"/>
      </rPr>
      <t xml:space="preserve"> 60 (sessenta) dias a contar da data de abertura do Pregão</t>
    </r>
  </si>
  <si>
    <r>
      <rPr>
        <b/>
        <sz val="10"/>
        <rFont val="Franklin Gothic Book"/>
        <family val="2"/>
      </rPr>
      <t>Razão Social:</t>
    </r>
    <r>
      <rPr>
        <sz val="10"/>
        <rFont val="Franklin Gothic Book"/>
        <family val="2"/>
      </rPr>
      <t xml:space="preserve"> Pontual Serviços Terceirizados Ltda</t>
    </r>
  </si>
  <si>
    <r>
      <rPr>
        <b/>
        <sz val="10"/>
        <rFont val="Franklin Gothic Book"/>
        <family val="2"/>
      </rPr>
      <t>CNPJ:</t>
    </r>
    <r>
      <rPr>
        <sz val="10"/>
        <rFont val="Franklin Gothic Book"/>
        <family val="2"/>
      </rPr>
      <t xml:space="preserve"> 14.983.004/0001-41</t>
    </r>
  </si>
  <si>
    <r>
      <rPr>
        <b/>
        <sz val="10"/>
        <rFont val="Franklin Gothic Book"/>
        <family val="2"/>
      </rPr>
      <t>Endereço:</t>
    </r>
    <r>
      <rPr>
        <sz val="10"/>
        <rFont val="Franklin Gothic Book"/>
        <family val="2"/>
      </rPr>
      <t xml:space="preserve"> Rua Coronel Pretextato Pena Forte Taborda Ribas, 562, </t>
    </r>
  </si>
  <si>
    <r>
      <rPr>
        <b/>
        <sz val="10"/>
        <rFont val="Franklin Gothic Book"/>
        <family val="2"/>
      </rPr>
      <t>Bairro:</t>
    </r>
    <r>
      <rPr>
        <sz val="10"/>
        <rFont val="Franklin Gothic Book"/>
        <family val="2"/>
      </rPr>
      <t xml:space="preserve"> Santa Quitéria - Curitiba - Paraná</t>
    </r>
  </si>
  <si>
    <r>
      <rPr>
        <b/>
        <sz val="10"/>
        <rFont val="Franklin Gothic Book"/>
        <family val="2"/>
      </rPr>
      <t>Fone/Fax:</t>
    </r>
    <r>
      <rPr>
        <sz val="10"/>
        <rFont val="Franklin Gothic Book"/>
        <family val="2"/>
      </rPr>
      <t xml:space="preserve"> (41) 3095-1090 / 99794-2653</t>
    </r>
  </si>
  <si>
    <r>
      <rPr>
        <b/>
        <sz val="10"/>
        <rFont val="Franklin Gothic Book"/>
        <family val="2"/>
      </rPr>
      <t>E-mail(s):</t>
    </r>
    <r>
      <rPr>
        <sz val="10"/>
        <rFont val="Franklin Gothic Book"/>
        <family val="2"/>
      </rPr>
      <t xml:space="preserve"> comercial@pontualservicos.srv.br</t>
    </r>
  </si>
  <si>
    <r>
      <rPr>
        <b/>
        <sz val="10"/>
        <rFont val="Franklin Gothic Book"/>
        <family val="2"/>
      </rPr>
      <t>Banco:</t>
    </r>
    <r>
      <rPr>
        <sz val="10"/>
        <rFont val="Franklin Gothic Book"/>
        <family val="2"/>
      </rPr>
      <t xml:space="preserve"> Caixa Economica Federal</t>
    </r>
  </si>
  <si>
    <r>
      <rPr>
        <b/>
        <sz val="10"/>
        <rFont val="Franklin Gothic Book"/>
        <family val="2"/>
      </rPr>
      <t>Agência:</t>
    </r>
    <r>
      <rPr>
        <sz val="10"/>
        <rFont val="Franklin Gothic Book"/>
        <family val="2"/>
      </rPr>
      <t xml:space="preserve"> 1286 (Seminário)</t>
    </r>
  </si>
  <si>
    <r>
      <rPr>
        <b/>
        <sz val="10"/>
        <rFont val="Franklin Gothic Book"/>
        <family val="2"/>
      </rPr>
      <t>Tipo/Conta-Corrente:</t>
    </r>
    <r>
      <rPr>
        <sz val="10"/>
        <rFont val="Franklin Gothic Book"/>
        <family val="2"/>
      </rPr>
      <t xml:space="preserve"> Op.: 003 - Conta nº 1650-4</t>
    </r>
  </si>
  <si>
    <r>
      <t xml:space="preserve">Disco de enceradeira para lavagem, </t>
    </r>
    <r>
      <rPr>
        <i/>
        <sz val="10"/>
        <color rgb="FF000000"/>
        <rFont val="Franklin Gothic Book"/>
        <family val="2"/>
      </rPr>
      <t>Scott Brite</t>
    </r>
    <r>
      <rPr>
        <sz val="10"/>
        <color rgb="FF000000"/>
        <rFont val="Franklin Gothic Book"/>
        <family val="2"/>
      </rPr>
      <t xml:space="preserve"> ou similar</t>
    </r>
  </si>
  <si>
    <r>
      <rPr>
        <u/>
        <sz val="10"/>
        <color theme="1"/>
        <rFont val="Franklin Gothic Book"/>
        <family val="2"/>
      </rPr>
      <t xml:space="preserve"> __1__ 
</t>
    </r>
    <r>
      <rPr>
        <sz val="10"/>
        <color theme="1"/>
        <rFont val="Franklin Gothic Book"/>
        <family val="2"/>
      </rPr>
      <t>600</t>
    </r>
  </si>
  <si>
    <r>
      <rPr>
        <u/>
        <sz val="10"/>
        <color theme="1"/>
        <rFont val="Franklin Gothic Book"/>
        <family val="2"/>
      </rPr>
      <t>__1__</t>
    </r>
    <r>
      <rPr>
        <sz val="10"/>
        <color theme="1"/>
        <rFont val="Franklin Gothic Book"/>
        <family val="2"/>
      </rPr>
      <t xml:space="preserve">
1200</t>
    </r>
  </si>
  <si>
    <r>
      <rPr>
        <u/>
        <sz val="10"/>
        <color theme="1"/>
        <rFont val="Franklin Gothic Book"/>
        <family val="2"/>
      </rPr>
      <t xml:space="preserve">___1___
</t>
    </r>
    <r>
      <rPr>
        <sz val="10"/>
        <color rgb="FF000000"/>
        <rFont val="Franklin Gothic Book"/>
        <family val="2"/>
      </rPr>
      <t>191,4</t>
    </r>
  </si>
  <si>
    <r>
      <rPr>
        <u/>
        <sz val="10"/>
        <color theme="1"/>
        <rFont val="Franklin Gothic Book"/>
        <family val="2"/>
      </rPr>
      <t>__1__</t>
    </r>
    <r>
      <rPr>
        <sz val="10"/>
        <color theme="1"/>
        <rFont val="Franklin Gothic Book"/>
        <family val="2"/>
      </rPr>
      <t xml:space="preserve">
220</t>
    </r>
  </si>
  <si>
    <t>Licitação:</t>
  </si>
  <si>
    <t xml:space="preserve">Licitação: </t>
  </si>
  <si>
    <t>Curitiba / PR</t>
  </si>
  <si>
    <t>Transporte: (Valor Unitário R$ 4,25 * 44 VT´S) - ( Salário Base * 6,00% )</t>
  </si>
  <si>
    <t>Reitoria - B</t>
  </si>
  <si>
    <t>Valor Mensal por Extenso:</t>
  </si>
  <si>
    <t>Valor Global por Extenso:</t>
  </si>
  <si>
    <t>Férias e Terço Constitucional de Férias:  ({[(1+1/3)/12]X100})</t>
  </si>
  <si>
    <t>Doze mil duzentos e quatorze reais e quarenta seis centavos</t>
  </si>
  <si>
    <t>Cento e quarenta seis mil quinhentos e setenta três reais e sessenta centavos</t>
  </si>
  <si>
    <t>VALOR MENSAL DOS SERVIÇOS DE LIMPEZA - INICIAL - OS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</si>
</sst>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"/>
    <numFmt numFmtId="165" formatCode="&quot;R$&quot;\ #,##0.00"/>
    <numFmt numFmtId="166" formatCode="0.0000000"/>
    <numFmt numFmtId="167" formatCode="0.0000"/>
    <numFmt numFmtId="168" formatCode="0.00000000"/>
  </numFmts>
  <fonts count="17" x14ac:knownFonts="1"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0"/>
      <name val="Franklin Gothic Book"/>
      <family val="2"/>
    </font>
    <font>
      <b/>
      <sz val="10"/>
      <color rgb="FF006100"/>
      <name val="Franklin Gothic Book"/>
      <family val="2"/>
    </font>
    <font>
      <sz val="10"/>
      <color rgb="FF000000"/>
      <name val="Franklin Gothic Book"/>
      <family val="2"/>
    </font>
    <font>
      <b/>
      <sz val="10"/>
      <name val="Franklin Gothic Book"/>
      <family val="2"/>
    </font>
    <font>
      <b/>
      <i/>
      <sz val="10"/>
      <name val="Franklin Gothic Book"/>
      <family val="2"/>
    </font>
    <font>
      <sz val="10"/>
      <color theme="0"/>
      <name val="Franklin Gothic Book"/>
      <family val="2"/>
    </font>
    <font>
      <i/>
      <sz val="10"/>
      <name val="Franklin Gothic Book"/>
      <family val="2"/>
    </font>
    <font>
      <b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sz val="9"/>
      <color rgb="FF000000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u/>
      <sz val="10"/>
      <color theme="1"/>
      <name val="Franklin Gothic Book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2"/>
    <xf numFmtId="0" fontId="1" fillId="2" borderId="2" applyNumberFormat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Alignment="1">
      <alignment horizontal="center" vertical="center"/>
    </xf>
    <xf numFmtId="0" fontId="3" fillId="0" borderId="2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/>
    </xf>
    <xf numFmtId="1" fontId="4" fillId="2" borderId="1" xfId="1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10" fontId="3" fillId="0" borderId="1" xfId="0" applyNumberFormat="1" applyFont="1" applyBorder="1" applyAlignment="1" applyProtection="1">
      <alignment horizontal="right" vertical="center"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vertical="center" wrapText="1"/>
      <protection locked="0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44" fontId="4" fillId="2" borderId="1" xfId="3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44" fontId="4" fillId="2" borderId="1" xfId="1" applyNumberFormat="1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0" fontId="3" fillId="0" borderId="1" xfId="4" applyNumberFormat="1" applyFont="1" applyBorder="1" applyAlignment="1" applyProtection="1">
      <alignment horizontal="center" vertical="center" wrapText="1"/>
      <protection locked="0"/>
    </xf>
    <xf numFmtId="2" fontId="4" fillId="2" borderId="1" xfId="1" applyNumberFormat="1" applyFont="1" applyBorder="1" applyAlignment="1">
      <alignment horizontal="center" vertical="center" wrapText="1"/>
    </xf>
    <xf numFmtId="164" fontId="4" fillId="2" borderId="1" xfId="1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168" fontId="5" fillId="0" borderId="0" xfId="0" applyNumberFormat="1" applyFont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" xfId="2" applyFont="1" applyFill="1" applyAlignment="1" applyProtection="1">
      <alignment horizontal="center" vertical="center"/>
      <protection locked="0"/>
    </xf>
    <xf numFmtId="0" fontId="5" fillId="0" borderId="2" xfId="2" applyFont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5" fillId="0" borderId="1" xfId="2" applyNumberFormat="1" applyFont="1" applyBorder="1" applyAlignment="1">
      <alignment horizontal="center" vertical="center"/>
    </xf>
    <xf numFmtId="44" fontId="4" fillId="2" borderId="1" xfId="1" applyNumberFormat="1" applyFont="1" applyBorder="1" applyAlignment="1">
      <alignment horizontal="center" vertical="center"/>
    </xf>
    <xf numFmtId="0" fontId="5" fillId="0" borderId="2" xfId="2" applyFont="1" applyAlignment="1" applyProtection="1">
      <alignment horizontal="center" vertical="center"/>
      <protection locked="0"/>
    </xf>
    <xf numFmtId="0" fontId="4" fillId="2" borderId="3" xfId="1" applyFont="1" applyBorder="1" applyAlignment="1" applyProtection="1">
      <alignment vertical="center"/>
      <protection locked="0"/>
    </xf>
    <xf numFmtId="0" fontId="4" fillId="2" borderId="5" xfId="1" applyFont="1" applyBorder="1" applyAlignment="1" applyProtection="1">
      <alignment vertical="center"/>
      <protection locked="0"/>
    </xf>
    <xf numFmtId="1" fontId="4" fillId="2" borderId="5" xfId="1" applyNumberFormat="1" applyFont="1" applyBorder="1" applyAlignment="1" applyProtection="1">
      <alignment vertical="center"/>
      <protection locked="0"/>
    </xf>
    <xf numFmtId="4" fontId="5" fillId="0" borderId="2" xfId="2" applyNumberFormat="1" applyFont="1" applyAlignment="1">
      <alignment horizontal="center" vertical="center"/>
    </xf>
    <xf numFmtId="167" fontId="5" fillId="0" borderId="2" xfId="2" applyNumberFormat="1" applyFont="1" applyAlignment="1">
      <alignment horizontal="center" vertical="center"/>
    </xf>
    <xf numFmtId="1" fontId="5" fillId="0" borderId="2" xfId="2" applyNumberFormat="1" applyFont="1" applyAlignment="1">
      <alignment vertical="center"/>
    </xf>
    <xf numFmtId="0" fontId="5" fillId="0" borderId="2" xfId="2" applyFont="1" applyAlignment="1">
      <alignment vertical="center"/>
    </xf>
    <xf numFmtId="1" fontId="5" fillId="0" borderId="1" xfId="2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2" fontId="5" fillId="0" borderId="1" xfId="2" applyNumberFormat="1" applyFont="1" applyBorder="1" applyAlignment="1" applyProtection="1">
      <alignment horizontal="center" vertical="center" wrapText="1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5" fillId="0" borderId="2" xfId="2" applyFont="1" applyFill="1" applyAlignment="1">
      <alignment vertical="center"/>
    </xf>
    <xf numFmtId="0" fontId="13" fillId="0" borderId="8" xfId="2" applyFont="1" applyFill="1" applyBorder="1" applyAlignment="1">
      <alignment vertical="center"/>
    </xf>
    <xf numFmtId="0" fontId="13" fillId="0" borderId="8" xfId="2" applyFont="1" applyFill="1" applyBorder="1" applyAlignment="1">
      <alignment horizontal="center" vertical="center" wrapText="1"/>
    </xf>
    <xf numFmtId="0" fontId="14" fillId="0" borderId="2" xfId="2" applyFont="1" applyFill="1" applyAlignment="1">
      <alignment vertical="center" wrapText="1"/>
    </xf>
    <xf numFmtId="0" fontId="14" fillId="0" borderId="2" xfId="2" applyFont="1" applyFill="1" applyAlignment="1">
      <alignment horizontal="center" vertical="center" wrapText="1"/>
    </xf>
    <xf numFmtId="44" fontId="5" fillId="0" borderId="2" xfId="2" applyNumberFormat="1" applyFont="1" applyFill="1" applyAlignment="1">
      <alignment horizontal="center" vertical="center" wrapText="1"/>
    </xf>
    <xf numFmtId="44" fontId="5" fillId="0" borderId="2" xfId="2" applyNumberFormat="1" applyFont="1" applyFill="1" applyAlignment="1">
      <alignment horizontal="center" vertical="center"/>
    </xf>
    <xf numFmtId="0" fontId="4" fillId="2" borderId="9" xfId="3" applyFont="1" applyBorder="1" applyAlignment="1">
      <alignment vertical="center" wrapText="1"/>
    </xf>
    <xf numFmtId="0" fontId="4" fillId="2" borderId="9" xfId="3" applyFont="1" applyBorder="1" applyAlignment="1">
      <alignment vertical="center"/>
    </xf>
    <xf numFmtId="44" fontId="4" fillId="2" borderId="9" xfId="3" applyNumberFormat="1" applyFont="1" applyBorder="1" applyAlignment="1">
      <alignment horizontal="center" vertical="center"/>
    </xf>
    <xf numFmtId="0" fontId="5" fillId="0" borderId="2" xfId="2" applyFont="1" applyFill="1" applyAlignment="1">
      <alignment horizontal="center" vertical="center" wrapText="1"/>
    </xf>
    <xf numFmtId="166" fontId="5" fillId="0" borderId="2" xfId="2" applyNumberFormat="1" applyFont="1" applyFill="1" applyAlignment="1">
      <alignment horizontal="center" vertical="center"/>
    </xf>
    <xf numFmtId="0" fontId="4" fillId="2" borderId="7" xfId="3" applyFont="1" applyBorder="1" applyAlignment="1">
      <alignment vertical="center"/>
    </xf>
    <xf numFmtId="0" fontId="4" fillId="2" borderId="7" xfId="3" applyFont="1" applyBorder="1" applyAlignment="1">
      <alignment horizontal="center" vertical="center" wrapText="1"/>
    </xf>
    <xf numFmtId="4" fontId="5" fillId="0" borderId="2" xfId="2" applyNumberFormat="1" applyFont="1" applyFill="1" applyAlignment="1">
      <alignment horizontal="center" vertical="center"/>
    </xf>
    <xf numFmtId="165" fontId="4" fillId="2" borderId="9" xfId="3" applyNumberFormat="1" applyFont="1" applyBorder="1" applyAlignment="1">
      <alignment vertical="center"/>
    </xf>
    <xf numFmtId="0" fontId="5" fillId="0" borderId="2" xfId="2" applyFont="1" applyFill="1" applyAlignment="1" applyProtection="1">
      <alignment vertical="center"/>
      <protection locked="0"/>
    </xf>
    <xf numFmtId="3" fontId="16" fillId="0" borderId="1" xfId="2" applyNumberFormat="1" applyFont="1" applyBorder="1" applyAlignment="1" applyProtection="1">
      <alignment horizontal="center" vertical="center"/>
      <protection locked="0"/>
    </xf>
    <xf numFmtId="3" fontId="16" fillId="0" borderId="1" xfId="2" quotePrefix="1" applyNumberFormat="1" applyFont="1" applyBorder="1" applyAlignment="1" applyProtection="1">
      <alignment horizontal="center" vertical="center"/>
      <protection locked="0"/>
    </xf>
    <xf numFmtId="44" fontId="5" fillId="0" borderId="0" xfId="0" applyNumberFormat="1" applyFont="1" applyAlignment="1">
      <alignment vertical="center"/>
    </xf>
    <xf numFmtId="0" fontId="10" fillId="0" borderId="2" xfId="2" applyFont="1" applyFill="1" applyAlignment="1">
      <alignment vertical="center"/>
    </xf>
    <xf numFmtId="0" fontId="4" fillId="2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1" applyFont="1" applyBorder="1" applyAlignment="1">
      <alignment horizontal="left" vertical="center" wrapText="1"/>
    </xf>
    <xf numFmtId="0" fontId="4" fillId="2" borderId="5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2" borderId="1" xfId="1" applyFont="1" applyBorder="1" applyAlignment="1">
      <alignment horizontal="left" vertical="center"/>
    </xf>
    <xf numFmtId="0" fontId="4" fillId="2" borderId="3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3" fillId="0" borderId="1" xfId="4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2" applyFont="1" applyFill="1" applyAlignment="1" applyProtection="1">
      <alignment horizontal="center" vertical="center"/>
      <protection locked="0"/>
    </xf>
    <xf numFmtId="0" fontId="4" fillId="2" borderId="7" xfId="3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3" fillId="0" borderId="2" xfId="2" applyFont="1" applyFill="1" applyBorder="1" applyAlignment="1">
      <alignment horizontal="center" vertical="center" wrapText="1"/>
    </xf>
    <xf numFmtId="0" fontId="4" fillId="2" borderId="3" xfId="1" applyFont="1" applyBorder="1" applyAlignment="1" applyProtection="1">
      <alignment horizontal="left" vertical="center"/>
      <protection locked="0"/>
    </xf>
    <xf numFmtId="0" fontId="4" fillId="2" borderId="5" xfId="1" applyFont="1" applyBorder="1" applyAlignment="1" applyProtection="1">
      <alignment horizontal="left" vertical="center"/>
      <protection locked="0"/>
    </xf>
    <xf numFmtId="0" fontId="4" fillId="2" borderId="4" xfId="1" applyFont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left" vertical="center" wrapText="1"/>
    </xf>
  </cellXfs>
  <cellStyles count="5">
    <cellStyle name="Bom" xfId="1" builtinId="26"/>
    <cellStyle name="Bom 2" xfId="3"/>
    <cellStyle name="Normal" xfId="0" builtinId="0"/>
    <cellStyle name="Normal 2" xfId="2"/>
    <cellStyle name="Porcentagem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enharia@outiook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enharia@outiook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enharia@outiook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enharia@outiook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enharia@outiook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enharia@outiook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enharia@outi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opLeftCell="A79" zoomScaleNormal="100" zoomScaleSheetLayoutView="100" workbookViewId="0">
      <selection activeCell="D47" sqref="D47"/>
    </sheetView>
  </sheetViews>
  <sheetFormatPr defaultRowHeight="13.7" customHeight="1" x14ac:dyDescent="0.25"/>
  <cols>
    <col min="1" max="1" width="4.28515625" style="48" customWidth="1"/>
    <col min="2" max="2" width="69.5703125" style="4" customWidth="1"/>
    <col min="3" max="3" width="28.140625" style="4" customWidth="1"/>
    <col min="4" max="5" width="15.85546875" style="4" customWidth="1"/>
    <col min="6" max="6" width="11.140625" style="4" customWidth="1"/>
    <col min="7" max="7" width="22.85546875" style="4" customWidth="1"/>
    <col min="8" max="16384" width="9.140625" style="4"/>
  </cols>
  <sheetData>
    <row r="1" spans="1:3" ht="13.7" customHeight="1" x14ac:dyDescent="0.25">
      <c r="A1" s="101" t="s">
        <v>178</v>
      </c>
      <c r="B1" s="102"/>
      <c r="C1" s="103"/>
    </row>
    <row r="2" spans="1:3" ht="13.7" customHeight="1" x14ac:dyDescent="0.25">
      <c r="A2" s="93" t="s">
        <v>0</v>
      </c>
      <c r="B2" s="93"/>
      <c r="C2" s="5" t="s">
        <v>267</v>
      </c>
    </row>
    <row r="3" spans="1:3" ht="13.7" customHeight="1" x14ac:dyDescent="0.25">
      <c r="A3" s="93" t="s">
        <v>263</v>
      </c>
      <c r="B3" s="93"/>
      <c r="C3" s="5" t="s">
        <v>243</v>
      </c>
    </row>
    <row r="4" spans="1:3" ht="13.7" customHeight="1" x14ac:dyDescent="0.25">
      <c r="A4" s="104" t="s">
        <v>246</v>
      </c>
      <c r="B4" s="104"/>
      <c r="C4" s="104"/>
    </row>
    <row r="6" spans="1:3" ht="13.7" customHeight="1" x14ac:dyDescent="0.25">
      <c r="A6" s="6" t="s">
        <v>1</v>
      </c>
    </row>
    <row r="7" spans="1:3" ht="13.7" customHeight="1" x14ac:dyDescent="0.25">
      <c r="A7" s="5" t="s">
        <v>50</v>
      </c>
      <c r="B7" s="7" t="s">
        <v>2</v>
      </c>
      <c r="C7" s="8" t="s">
        <v>247</v>
      </c>
    </row>
    <row r="8" spans="1:3" ht="13.7" customHeight="1" x14ac:dyDescent="0.25">
      <c r="A8" s="5" t="s">
        <v>51</v>
      </c>
      <c r="B8" s="7" t="s">
        <v>3</v>
      </c>
      <c r="C8" s="5" t="s">
        <v>265</v>
      </c>
    </row>
    <row r="9" spans="1:3" ht="13.7" customHeight="1" x14ac:dyDescent="0.25">
      <c r="A9" s="5" t="s">
        <v>52</v>
      </c>
      <c r="B9" s="7" t="s">
        <v>4</v>
      </c>
      <c r="C9" s="9">
        <v>2017</v>
      </c>
    </row>
    <row r="10" spans="1:3" ht="13.7" customHeight="1" x14ac:dyDescent="0.25">
      <c r="A10" s="5" t="s">
        <v>53</v>
      </c>
      <c r="B10" s="7" t="s">
        <v>5</v>
      </c>
      <c r="C10" s="10" t="s">
        <v>179</v>
      </c>
    </row>
    <row r="12" spans="1:3" ht="13.7" customHeight="1" x14ac:dyDescent="0.25">
      <c r="A12" s="105" t="s">
        <v>6</v>
      </c>
      <c r="B12" s="105"/>
      <c r="C12" s="105"/>
    </row>
    <row r="13" spans="1:3" ht="13.7" customHeight="1" x14ac:dyDescent="0.25">
      <c r="A13" s="106" t="s">
        <v>7</v>
      </c>
      <c r="B13" s="106"/>
      <c r="C13" s="106"/>
    </row>
    <row r="14" spans="1:3" ht="13.7" customHeight="1" x14ac:dyDescent="0.25">
      <c r="A14" s="94" t="s">
        <v>11</v>
      </c>
      <c r="B14" s="95"/>
      <c r="C14" s="96"/>
    </row>
    <row r="15" spans="1:3" ht="13.7" customHeight="1" x14ac:dyDescent="0.25">
      <c r="A15" s="11">
        <v>1</v>
      </c>
      <c r="B15" s="7" t="s">
        <v>12</v>
      </c>
      <c r="C15" s="9" t="s">
        <v>212</v>
      </c>
    </row>
    <row r="16" spans="1:3" ht="13.7" customHeight="1" x14ac:dyDescent="0.25">
      <c r="A16" s="11">
        <v>2</v>
      </c>
      <c r="B16" s="7" t="s">
        <v>13</v>
      </c>
      <c r="C16" s="12">
        <v>1150</v>
      </c>
    </row>
    <row r="17" spans="1:4" ht="13.7" customHeight="1" x14ac:dyDescent="0.25">
      <c r="A17" s="11">
        <v>3</v>
      </c>
      <c r="B17" s="7" t="s">
        <v>54</v>
      </c>
      <c r="C17" s="9" t="s">
        <v>213</v>
      </c>
    </row>
    <row r="18" spans="1:4" ht="13.7" customHeight="1" x14ac:dyDescent="0.25">
      <c r="A18" s="11">
        <v>4</v>
      </c>
      <c r="B18" s="7" t="s">
        <v>14</v>
      </c>
      <c r="C18" s="13">
        <v>42767</v>
      </c>
    </row>
    <row r="20" spans="1:4" ht="13.7" customHeight="1" x14ac:dyDescent="0.25">
      <c r="A20" s="6" t="s">
        <v>8</v>
      </c>
      <c r="B20" s="14"/>
    </row>
    <row r="21" spans="1:4" ht="13.7" customHeight="1" x14ac:dyDescent="0.25">
      <c r="A21" s="15">
        <v>1</v>
      </c>
      <c r="B21" s="94" t="s">
        <v>15</v>
      </c>
      <c r="C21" s="96"/>
      <c r="D21" s="16" t="s">
        <v>10</v>
      </c>
    </row>
    <row r="22" spans="1:4" ht="13.7" customHeight="1" x14ac:dyDescent="0.25">
      <c r="A22" s="5" t="s">
        <v>50</v>
      </c>
      <c r="B22" s="97" t="s">
        <v>16</v>
      </c>
      <c r="C22" s="98"/>
      <c r="D22" s="17">
        <f>C16</f>
        <v>1150</v>
      </c>
    </row>
    <row r="23" spans="1:4" ht="13.7" customHeight="1" x14ac:dyDescent="0.25">
      <c r="A23" s="5" t="s">
        <v>51</v>
      </c>
      <c r="B23" s="18" t="s">
        <v>17</v>
      </c>
      <c r="C23" s="19">
        <v>0</v>
      </c>
      <c r="D23" s="20"/>
    </row>
    <row r="24" spans="1:4" ht="13.7" customHeight="1" x14ac:dyDescent="0.25">
      <c r="A24" s="5" t="s">
        <v>52</v>
      </c>
      <c r="B24" s="18" t="s">
        <v>18</v>
      </c>
      <c r="C24" s="19">
        <v>0</v>
      </c>
      <c r="D24" s="20"/>
    </row>
    <row r="25" spans="1:4" ht="13.7" customHeight="1" x14ac:dyDescent="0.25">
      <c r="A25" s="5" t="s">
        <v>53</v>
      </c>
      <c r="B25" s="7" t="s">
        <v>19</v>
      </c>
      <c r="C25" s="21"/>
      <c r="D25" s="20"/>
    </row>
    <row r="26" spans="1:4" ht="13.7" customHeight="1" x14ac:dyDescent="0.25">
      <c r="A26" s="5" t="s">
        <v>55</v>
      </c>
      <c r="B26" s="7" t="s">
        <v>20</v>
      </c>
      <c r="C26" s="21"/>
      <c r="D26" s="20"/>
    </row>
    <row r="27" spans="1:4" ht="13.7" customHeight="1" x14ac:dyDescent="0.25">
      <c r="A27" s="5" t="s">
        <v>56</v>
      </c>
      <c r="B27" s="97" t="s">
        <v>21</v>
      </c>
      <c r="C27" s="98"/>
      <c r="D27" s="22"/>
    </row>
    <row r="28" spans="1:4" ht="13.7" customHeight="1" x14ac:dyDescent="0.25">
      <c r="A28" s="5" t="s">
        <v>57</v>
      </c>
      <c r="B28" s="97" t="s">
        <v>22</v>
      </c>
      <c r="C28" s="98"/>
      <c r="D28" s="22"/>
    </row>
    <row r="29" spans="1:4" ht="13.7" customHeight="1" x14ac:dyDescent="0.25">
      <c r="A29" s="5" t="s">
        <v>58</v>
      </c>
      <c r="B29" s="97" t="s">
        <v>23</v>
      </c>
      <c r="C29" s="98"/>
      <c r="D29" s="20"/>
    </row>
    <row r="30" spans="1:4" ht="13.7" customHeight="1" x14ac:dyDescent="0.25">
      <c r="A30" s="94" t="s">
        <v>9</v>
      </c>
      <c r="B30" s="95"/>
      <c r="C30" s="96"/>
      <c r="D30" s="23">
        <f>SUM(D22:D29)</f>
        <v>1150</v>
      </c>
    </row>
    <row r="32" spans="1:4" ht="13.7" customHeight="1" x14ac:dyDescent="0.25">
      <c r="A32" s="6" t="s">
        <v>24</v>
      </c>
      <c r="B32" s="14"/>
    </row>
    <row r="33" spans="1:5" ht="13.7" customHeight="1" x14ac:dyDescent="0.25">
      <c r="A33" s="15">
        <v>2</v>
      </c>
      <c r="B33" s="92" t="s">
        <v>26</v>
      </c>
      <c r="C33" s="92"/>
      <c r="D33" s="16" t="s">
        <v>10</v>
      </c>
    </row>
    <row r="34" spans="1:5" ht="13.7" customHeight="1" x14ac:dyDescent="0.25">
      <c r="A34" s="5" t="s">
        <v>50</v>
      </c>
      <c r="B34" s="93" t="s">
        <v>266</v>
      </c>
      <c r="C34" s="93"/>
      <c r="D34" s="17">
        <f>4.25*44-(D22*0.06)</f>
        <v>118</v>
      </c>
      <c r="E34" s="24"/>
    </row>
    <row r="35" spans="1:5" ht="13.7" customHeight="1" x14ac:dyDescent="0.25">
      <c r="A35" s="5" t="s">
        <v>51</v>
      </c>
      <c r="B35" s="93" t="s">
        <v>27</v>
      </c>
      <c r="C35" s="93"/>
      <c r="D35" s="17">
        <v>292</v>
      </c>
      <c r="E35" s="24"/>
    </row>
    <row r="36" spans="1:5" ht="13.7" customHeight="1" x14ac:dyDescent="0.25">
      <c r="A36" s="5" t="s">
        <v>52</v>
      </c>
      <c r="B36" s="93" t="s">
        <v>28</v>
      </c>
      <c r="C36" s="93"/>
      <c r="D36" s="17">
        <v>53</v>
      </c>
      <c r="E36" s="24"/>
    </row>
    <row r="37" spans="1:5" ht="13.7" customHeight="1" x14ac:dyDescent="0.25">
      <c r="A37" s="5" t="s">
        <v>53</v>
      </c>
      <c r="B37" s="93" t="s">
        <v>29</v>
      </c>
      <c r="C37" s="93"/>
      <c r="D37" s="17">
        <v>0</v>
      </c>
      <c r="E37" s="24"/>
    </row>
    <row r="38" spans="1:5" ht="13.7" customHeight="1" x14ac:dyDescent="0.25">
      <c r="A38" s="5" t="s">
        <v>55</v>
      </c>
      <c r="B38" s="93" t="s">
        <v>30</v>
      </c>
      <c r="C38" s="93"/>
      <c r="D38" s="17">
        <v>16</v>
      </c>
    </row>
    <row r="39" spans="1:5" ht="13.7" customHeight="1" x14ac:dyDescent="0.25">
      <c r="A39" s="5" t="s">
        <v>56</v>
      </c>
      <c r="B39" s="93" t="s">
        <v>31</v>
      </c>
      <c r="C39" s="93"/>
      <c r="D39" s="20">
        <v>0</v>
      </c>
    </row>
    <row r="40" spans="1:5" ht="13.7" customHeight="1" x14ac:dyDescent="0.25">
      <c r="A40" s="5" t="s">
        <v>57</v>
      </c>
      <c r="B40" s="93" t="s">
        <v>214</v>
      </c>
      <c r="C40" s="93"/>
      <c r="D40" s="20">
        <v>16</v>
      </c>
    </row>
    <row r="41" spans="1:5" ht="13.7" customHeight="1" x14ac:dyDescent="0.25">
      <c r="A41" s="92" t="s">
        <v>25</v>
      </c>
      <c r="B41" s="92"/>
      <c r="C41" s="92"/>
      <c r="D41" s="25">
        <f>SUM(D34:D40)</f>
        <v>495</v>
      </c>
    </row>
    <row r="43" spans="1:5" ht="13.7" customHeight="1" x14ac:dyDescent="0.25">
      <c r="A43" s="6" t="s">
        <v>32</v>
      </c>
      <c r="B43" s="14"/>
    </row>
    <row r="44" spans="1:5" ht="13.7" customHeight="1" x14ac:dyDescent="0.25">
      <c r="A44" s="15">
        <v>3</v>
      </c>
      <c r="B44" s="92" t="s">
        <v>33</v>
      </c>
      <c r="C44" s="92"/>
      <c r="D44" s="16" t="s">
        <v>35</v>
      </c>
    </row>
    <row r="45" spans="1:5" ht="13.7" customHeight="1" x14ac:dyDescent="0.25">
      <c r="A45" s="5" t="s">
        <v>50</v>
      </c>
      <c r="B45" s="93" t="s">
        <v>209</v>
      </c>
      <c r="C45" s="93"/>
      <c r="D45" s="26">
        <f>UNIFORMES!F13</f>
        <v>24.25</v>
      </c>
    </row>
    <row r="46" spans="1:5" ht="13.7" customHeight="1" x14ac:dyDescent="0.25">
      <c r="A46" s="5" t="s">
        <v>51</v>
      </c>
      <c r="B46" s="93" t="s">
        <v>183</v>
      </c>
      <c r="C46" s="93"/>
      <c r="D46" s="26">
        <f>'MATERIAIS CONS. DURÁV. E UTENS.'!F19</f>
        <v>18.11</v>
      </c>
    </row>
    <row r="47" spans="1:5" ht="13.7" customHeight="1" x14ac:dyDescent="0.25">
      <c r="A47" s="5" t="s">
        <v>52</v>
      </c>
      <c r="B47" s="93" t="s">
        <v>184</v>
      </c>
      <c r="C47" s="93"/>
      <c r="D47" s="26">
        <f>'MATERIAL DE USO NÃO EXCEPCIONAL'!F31</f>
        <v>71.36999999999999</v>
      </c>
    </row>
    <row r="48" spans="1:5" ht="13.7" customHeight="1" x14ac:dyDescent="0.25">
      <c r="A48" s="5" t="s">
        <v>53</v>
      </c>
      <c r="B48" s="93" t="s">
        <v>208</v>
      </c>
      <c r="C48" s="93"/>
      <c r="D48" s="26">
        <f>'EQUIPAMENTOS E UTENSÍLIOS'!F19</f>
        <v>93.645833333333329</v>
      </c>
    </row>
    <row r="49" spans="1:6" ht="13.7" customHeight="1" x14ac:dyDescent="0.25">
      <c r="A49" s="5" t="s">
        <v>55</v>
      </c>
      <c r="B49" s="93" t="s">
        <v>210</v>
      </c>
      <c r="C49" s="93"/>
      <c r="D49" s="26">
        <f>EPI!G12</f>
        <v>4.875</v>
      </c>
    </row>
    <row r="50" spans="1:6" ht="13.7" customHeight="1" x14ac:dyDescent="0.25">
      <c r="A50" s="92" t="s">
        <v>34</v>
      </c>
      <c r="B50" s="92"/>
      <c r="C50" s="92"/>
      <c r="D50" s="25">
        <f>SUM(D45:D49)</f>
        <v>212.25083333333333</v>
      </c>
    </row>
    <row r="52" spans="1:6" ht="13.7" customHeight="1" x14ac:dyDescent="0.25">
      <c r="A52" s="6" t="s">
        <v>36</v>
      </c>
    </row>
    <row r="53" spans="1:6" ht="13.7" customHeight="1" x14ac:dyDescent="0.25">
      <c r="A53" s="6" t="s">
        <v>37</v>
      </c>
    </row>
    <row r="54" spans="1:6" ht="13.7" customHeight="1" x14ac:dyDescent="0.25">
      <c r="A54" s="16" t="s">
        <v>38</v>
      </c>
      <c r="B54" s="92" t="s">
        <v>40</v>
      </c>
      <c r="C54" s="92"/>
      <c r="D54" s="16" t="s">
        <v>39</v>
      </c>
      <c r="E54" s="16" t="s">
        <v>35</v>
      </c>
    </row>
    <row r="55" spans="1:6" ht="13.7" customHeight="1" x14ac:dyDescent="0.25">
      <c r="A55" s="5" t="s">
        <v>50</v>
      </c>
      <c r="B55" s="93" t="s">
        <v>215</v>
      </c>
      <c r="C55" s="93"/>
      <c r="D55" s="27">
        <v>20</v>
      </c>
      <c r="E55" s="28">
        <f>$D$30*(D55/100)</f>
        <v>230</v>
      </c>
      <c r="F55" s="24"/>
    </row>
    <row r="56" spans="1:6" ht="13.7" customHeight="1" x14ac:dyDescent="0.25">
      <c r="A56" s="5" t="s">
        <v>51</v>
      </c>
      <c r="B56" s="93" t="s">
        <v>216</v>
      </c>
      <c r="C56" s="93"/>
      <c r="D56" s="27">
        <v>1.5</v>
      </c>
      <c r="E56" s="28">
        <f t="shared" ref="E56:E60" si="0">$D$30*(D56/100)</f>
        <v>17.25</v>
      </c>
      <c r="F56" s="24"/>
    </row>
    <row r="57" spans="1:6" ht="13.7" customHeight="1" x14ac:dyDescent="0.25">
      <c r="A57" s="5" t="s">
        <v>52</v>
      </c>
      <c r="B57" s="93" t="s">
        <v>217</v>
      </c>
      <c r="C57" s="93"/>
      <c r="D57" s="27">
        <v>1</v>
      </c>
      <c r="E57" s="28">
        <f t="shared" si="0"/>
        <v>11.5</v>
      </c>
      <c r="F57" s="24"/>
    </row>
    <row r="58" spans="1:6" ht="13.7" customHeight="1" x14ac:dyDescent="0.25">
      <c r="A58" s="5" t="s">
        <v>53</v>
      </c>
      <c r="B58" s="93" t="s">
        <v>218</v>
      </c>
      <c r="C58" s="93"/>
      <c r="D58" s="27">
        <v>0.2</v>
      </c>
      <c r="E58" s="28">
        <f t="shared" si="0"/>
        <v>2.3000000000000003</v>
      </c>
      <c r="F58" s="24"/>
    </row>
    <row r="59" spans="1:6" ht="13.7" customHeight="1" x14ac:dyDescent="0.25">
      <c r="A59" s="5" t="s">
        <v>55</v>
      </c>
      <c r="B59" s="93" t="s">
        <v>219</v>
      </c>
      <c r="C59" s="93"/>
      <c r="D59" s="27">
        <v>2.5</v>
      </c>
      <c r="E59" s="28">
        <f t="shared" si="0"/>
        <v>28.75</v>
      </c>
      <c r="F59" s="24"/>
    </row>
    <row r="60" spans="1:6" ht="13.7" customHeight="1" x14ac:dyDescent="0.25">
      <c r="A60" s="5" t="s">
        <v>56</v>
      </c>
      <c r="B60" s="93" t="s">
        <v>220</v>
      </c>
      <c r="C60" s="93"/>
      <c r="D60" s="27">
        <v>8</v>
      </c>
      <c r="E60" s="28">
        <f t="shared" si="0"/>
        <v>92</v>
      </c>
      <c r="F60" s="24"/>
    </row>
    <row r="61" spans="1:6" ht="13.7" customHeight="1" x14ac:dyDescent="0.25">
      <c r="A61" s="5" t="s">
        <v>57</v>
      </c>
      <c r="B61" s="7" t="s">
        <v>42</v>
      </c>
      <c r="C61" s="29">
        <v>2</v>
      </c>
      <c r="D61" s="107">
        <v>2</v>
      </c>
      <c r="E61" s="108">
        <f>D30*(D61/100)</f>
        <v>23</v>
      </c>
      <c r="F61" s="24"/>
    </row>
    <row r="62" spans="1:6" ht="13.7" customHeight="1" x14ac:dyDescent="0.25">
      <c r="A62" s="30"/>
      <c r="B62" s="7" t="s">
        <v>43</v>
      </c>
      <c r="C62" s="31">
        <v>0.01</v>
      </c>
      <c r="D62" s="107"/>
      <c r="E62" s="108"/>
    </row>
    <row r="63" spans="1:6" ht="13.7" customHeight="1" x14ac:dyDescent="0.25">
      <c r="A63" s="5" t="s">
        <v>58</v>
      </c>
      <c r="B63" s="93" t="s">
        <v>221</v>
      </c>
      <c r="C63" s="93"/>
      <c r="D63" s="27">
        <v>0.6</v>
      </c>
      <c r="E63" s="28">
        <f t="shared" ref="E63" si="1">$D$30*(D63/100)</f>
        <v>6.9</v>
      </c>
      <c r="F63" s="24"/>
    </row>
    <row r="64" spans="1:6" ht="13.7" customHeight="1" x14ac:dyDescent="0.25">
      <c r="A64" s="92" t="s">
        <v>41</v>
      </c>
      <c r="B64" s="92"/>
      <c r="C64" s="92"/>
      <c r="D64" s="32">
        <f>SUM(D55:D63)</f>
        <v>35.800000000000004</v>
      </c>
      <c r="E64" s="25">
        <f>SUM(E55:E63)</f>
        <v>411.7</v>
      </c>
    </row>
    <row r="66" spans="1:4" ht="13.7" customHeight="1" x14ac:dyDescent="0.25">
      <c r="A66" s="6" t="s">
        <v>46</v>
      </c>
    </row>
    <row r="67" spans="1:4" ht="13.7" customHeight="1" x14ac:dyDescent="0.25">
      <c r="A67" s="33" t="s">
        <v>45</v>
      </c>
      <c r="B67" s="34" t="s">
        <v>60</v>
      </c>
      <c r="C67" s="16" t="s">
        <v>39</v>
      </c>
      <c r="D67" s="16" t="s">
        <v>10</v>
      </c>
    </row>
    <row r="68" spans="1:4" ht="13.7" customHeight="1" x14ac:dyDescent="0.25">
      <c r="A68" s="5" t="s">
        <v>50</v>
      </c>
      <c r="B68" s="7" t="s">
        <v>222</v>
      </c>
      <c r="C68" s="27">
        <v>8.33</v>
      </c>
      <c r="D68" s="28">
        <f>$D$30*(C68/100)</f>
        <v>95.795000000000002</v>
      </c>
    </row>
    <row r="69" spans="1:4" ht="13.7" customHeight="1" x14ac:dyDescent="0.25">
      <c r="A69" s="99" t="s">
        <v>61</v>
      </c>
      <c r="B69" s="99"/>
      <c r="C69" s="27">
        <f>SUM(C68)</f>
        <v>8.33</v>
      </c>
      <c r="D69" s="28">
        <f>SUM(D68)</f>
        <v>95.795000000000002</v>
      </c>
    </row>
    <row r="70" spans="1:4" ht="13.7" customHeight="1" x14ac:dyDescent="0.25">
      <c r="A70" s="5" t="s">
        <v>51</v>
      </c>
      <c r="B70" s="7" t="s">
        <v>66</v>
      </c>
      <c r="C70" s="1">
        <f>D64*C68%</f>
        <v>2.9821400000000002</v>
      </c>
      <c r="D70" s="28">
        <f>$D$30*(C70/100)</f>
        <v>34.294609999999999</v>
      </c>
    </row>
    <row r="71" spans="1:4" ht="13.7" customHeight="1" x14ac:dyDescent="0.25">
      <c r="A71" s="100" t="s">
        <v>41</v>
      </c>
      <c r="B71" s="100"/>
      <c r="C71" s="32">
        <f>SUM(C69:C70)</f>
        <v>11.312139999999999</v>
      </c>
      <c r="D71" s="25">
        <f>SUM(D69:D70)</f>
        <v>130.08960999999999</v>
      </c>
    </row>
    <row r="73" spans="1:4" ht="13.7" customHeight="1" x14ac:dyDescent="0.25">
      <c r="A73" s="6" t="s">
        <v>47</v>
      </c>
    </row>
    <row r="74" spans="1:4" ht="13.7" customHeight="1" x14ac:dyDescent="0.25">
      <c r="A74" s="33" t="s">
        <v>48</v>
      </c>
      <c r="B74" s="34" t="s">
        <v>62</v>
      </c>
      <c r="C74" s="16" t="s">
        <v>39</v>
      </c>
      <c r="D74" s="16" t="s">
        <v>10</v>
      </c>
    </row>
    <row r="75" spans="1:4" ht="13.7" customHeight="1" x14ac:dyDescent="0.25">
      <c r="A75" s="5" t="s">
        <v>50</v>
      </c>
      <c r="B75" s="7" t="s">
        <v>230</v>
      </c>
      <c r="C75" s="1">
        <v>7.0000000000000007E-2</v>
      </c>
      <c r="D75" s="28">
        <f>$D$30*(C75/100)</f>
        <v>0.80500000000000016</v>
      </c>
    </row>
    <row r="76" spans="1:4" ht="13.7" customHeight="1" x14ac:dyDescent="0.25">
      <c r="A76" s="5" t="s">
        <v>51</v>
      </c>
      <c r="B76" s="7" t="s">
        <v>65</v>
      </c>
      <c r="C76" s="1">
        <f>D64*C75%</f>
        <v>2.5060000000000006E-2</v>
      </c>
      <c r="D76" s="28">
        <f>$D$30*(C76/100)</f>
        <v>0.28819000000000011</v>
      </c>
    </row>
    <row r="77" spans="1:4" ht="13.7" customHeight="1" x14ac:dyDescent="0.25">
      <c r="A77" s="94" t="s">
        <v>41</v>
      </c>
      <c r="B77" s="96"/>
      <c r="C77" s="32">
        <f>SUM(C75:C76)</f>
        <v>9.5060000000000006E-2</v>
      </c>
      <c r="D77" s="25">
        <f>SUM(D75:D76)</f>
        <v>1.0931900000000003</v>
      </c>
    </row>
    <row r="79" spans="1:4" ht="13.7" customHeight="1" x14ac:dyDescent="0.25">
      <c r="A79" s="6" t="s">
        <v>59</v>
      </c>
    </row>
    <row r="80" spans="1:4" ht="13.7" customHeight="1" x14ac:dyDescent="0.25">
      <c r="A80" s="33" t="s">
        <v>49</v>
      </c>
      <c r="B80" s="34" t="s">
        <v>64</v>
      </c>
      <c r="C80" s="16" t="s">
        <v>39</v>
      </c>
      <c r="D80" s="16" t="s">
        <v>10</v>
      </c>
    </row>
    <row r="81" spans="1:6" ht="13.7" customHeight="1" x14ac:dyDescent="0.25">
      <c r="A81" s="5" t="s">
        <v>50</v>
      </c>
      <c r="B81" s="7" t="s">
        <v>223</v>
      </c>
      <c r="C81" s="1">
        <v>0.42</v>
      </c>
      <c r="D81" s="28">
        <f t="shared" ref="D81:D86" si="2">$D$30*(C81/100)</f>
        <v>4.83</v>
      </c>
    </row>
    <row r="82" spans="1:6" ht="13.7" customHeight="1" x14ac:dyDescent="0.25">
      <c r="A82" s="5" t="s">
        <v>51</v>
      </c>
      <c r="B82" s="7" t="s">
        <v>67</v>
      </c>
      <c r="C82" s="1">
        <f>D64*C81%</f>
        <v>0.15036000000000002</v>
      </c>
      <c r="D82" s="28">
        <f t="shared" si="2"/>
        <v>1.7291400000000001</v>
      </c>
    </row>
    <row r="83" spans="1:6" ht="13.7" customHeight="1" x14ac:dyDescent="0.25">
      <c r="A83" s="5" t="s">
        <v>52</v>
      </c>
      <c r="B83" s="7" t="s">
        <v>68</v>
      </c>
      <c r="C83" s="1">
        <f>C81*50%</f>
        <v>0.21</v>
      </c>
      <c r="D83" s="28">
        <f t="shared" si="2"/>
        <v>2.415</v>
      </c>
    </row>
    <row r="84" spans="1:6" ht="13.7" customHeight="1" x14ac:dyDescent="0.25">
      <c r="A84" s="5" t="s">
        <v>53</v>
      </c>
      <c r="B84" s="7" t="s">
        <v>224</v>
      </c>
      <c r="C84" s="1">
        <v>0.33</v>
      </c>
      <c r="D84" s="28">
        <f t="shared" si="2"/>
        <v>3.7949999999999999</v>
      </c>
    </row>
    <row r="85" spans="1:6" ht="13.7" customHeight="1" x14ac:dyDescent="0.25">
      <c r="A85" s="5" t="s">
        <v>55</v>
      </c>
      <c r="B85" s="7" t="s">
        <v>69</v>
      </c>
      <c r="C85" s="1">
        <f>D64*C84%</f>
        <v>0.11814000000000001</v>
      </c>
      <c r="D85" s="28">
        <f t="shared" si="2"/>
        <v>1.3586099999999999</v>
      </c>
    </row>
    <row r="86" spans="1:6" ht="13.7" customHeight="1" x14ac:dyDescent="0.25">
      <c r="A86" s="5" t="s">
        <v>56</v>
      </c>
      <c r="B86" s="7" t="s">
        <v>70</v>
      </c>
      <c r="C86" s="1">
        <f>C84*0.5</f>
        <v>0.16500000000000001</v>
      </c>
      <c r="D86" s="28">
        <f t="shared" si="2"/>
        <v>1.8975</v>
      </c>
    </row>
    <row r="87" spans="1:6" ht="13.7" customHeight="1" x14ac:dyDescent="0.25">
      <c r="A87" s="92" t="s">
        <v>41</v>
      </c>
      <c r="B87" s="92"/>
      <c r="C87" s="32">
        <f>SUM(C81:C86)</f>
        <v>1.3935</v>
      </c>
      <c r="D87" s="25">
        <f>SUM(D81:D86)</f>
        <v>16.02525</v>
      </c>
    </row>
    <row r="89" spans="1:6" ht="13.7" customHeight="1" x14ac:dyDescent="0.25">
      <c r="A89" s="6" t="s">
        <v>71</v>
      </c>
    </row>
    <row r="90" spans="1:6" ht="13.7" customHeight="1" x14ac:dyDescent="0.25">
      <c r="A90" s="33" t="s">
        <v>72</v>
      </c>
      <c r="B90" s="34" t="s">
        <v>73</v>
      </c>
      <c r="C90" s="16" t="s">
        <v>39</v>
      </c>
      <c r="D90" s="16" t="s">
        <v>10</v>
      </c>
    </row>
    <row r="91" spans="1:6" ht="13.7" customHeight="1" x14ac:dyDescent="0.25">
      <c r="A91" s="5" t="s">
        <v>50</v>
      </c>
      <c r="B91" s="7" t="s">
        <v>270</v>
      </c>
      <c r="C91" s="27">
        <v>12.1</v>
      </c>
      <c r="D91" s="28">
        <f t="shared" ref="D91:D96" si="3">$D$30*(C91/100)</f>
        <v>139.15</v>
      </c>
    </row>
    <row r="92" spans="1:6" ht="13.7" customHeight="1" x14ac:dyDescent="0.25">
      <c r="A92" s="5" t="s">
        <v>51</v>
      </c>
      <c r="B92" s="7" t="s">
        <v>227</v>
      </c>
      <c r="C92" s="1">
        <v>2.5</v>
      </c>
      <c r="D92" s="28">
        <f t="shared" si="3"/>
        <v>28.75</v>
      </c>
      <c r="F92" s="35"/>
    </row>
    <row r="93" spans="1:6" ht="13.7" customHeight="1" x14ac:dyDescent="0.25">
      <c r="A93" s="5" t="s">
        <v>52</v>
      </c>
      <c r="B93" s="7" t="s">
        <v>226</v>
      </c>
      <c r="C93" s="1">
        <v>0.21</v>
      </c>
      <c r="D93" s="28">
        <f t="shared" si="3"/>
        <v>2.415</v>
      </c>
    </row>
    <row r="94" spans="1:6" ht="13.7" customHeight="1" x14ac:dyDescent="0.25">
      <c r="A94" s="5" t="s">
        <v>53</v>
      </c>
      <c r="B94" s="7" t="s">
        <v>228</v>
      </c>
      <c r="C94" s="1">
        <v>1.94</v>
      </c>
      <c r="D94" s="28">
        <f t="shared" si="3"/>
        <v>22.310000000000002</v>
      </c>
    </row>
    <row r="95" spans="1:6" ht="13.7" customHeight="1" x14ac:dyDescent="0.25">
      <c r="A95" s="5" t="s">
        <v>55</v>
      </c>
      <c r="B95" s="7" t="s">
        <v>225</v>
      </c>
      <c r="C95" s="1">
        <v>0.03</v>
      </c>
      <c r="D95" s="28">
        <f t="shared" si="3"/>
        <v>0.34499999999999997</v>
      </c>
    </row>
    <row r="96" spans="1:6" ht="13.7" customHeight="1" x14ac:dyDescent="0.25">
      <c r="A96" s="5" t="s">
        <v>56</v>
      </c>
      <c r="B96" s="7" t="s">
        <v>229</v>
      </c>
      <c r="C96" s="1">
        <v>3.2</v>
      </c>
      <c r="D96" s="28">
        <f t="shared" si="3"/>
        <v>36.800000000000004</v>
      </c>
    </row>
    <row r="97" spans="1:6" ht="13.7" customHeight="1" x14ac:dyDescent="0.25">
      <c r="A97" s="97" t="s">
        <v>44</v>
      </c>
      <c r="B97" s="98"/>
      <c r="C97" s="36">
        <f>SUM(C91:C96)</f>
        <v>19.98</v>
      </c>
      <c r="D97" s="28">
        <f>SUM(D91:D96)</f>
        <v>229.77</v>
      </c>
    </row>
    <row r="98" spans="1:6" ht="13.7" customHeight="1" x14ac:dyDescent="0.25">
      <c r="A98" s="5" t="s">
        <v>57</v>
      </c>
      <c r="B98" s="7" t="s">
        <v>74</v>
      </c>
      <c r="C98" s="1">
        <f>D64*C97%</f>
        <v>7.1528400000000012</v>
      </c>
      <c r="D98" s="28">
        <f>$D$30*(C98/100)</f>
        <v>82.257660000000001</v>
      </c>
    </row>
    <row r="99" spans="1:6" ht="13.7" customHeight="1" x14ac:dyDescent="0.25">
      <c r="A99" s="94" t="s">
        <v>41</v>
      </c>
      <c r="B99" s="96"/>
      <c r="C99" s="32">
        <f>SUM(C97:C98)</f>
        <v>27.132840000000002</v>
      </c>
      <c r="D99" s="25">
        <f>SUM(D97:D98)</f>
        <v>312.02766000000003</v>
      </c>
    </row>
    <row r="101" spans="1:6" ht="13.7" customHeight="1" x14ac:dyDescent="0.25">
      <c r="A101" s="6" t="s">
        <v>75</v>
      </c>
    </row>
    <row r="102" spans="1:6" ht="13.7" customHeight="1" x14ac:dyDescent="0.25">
      <c r="A102" s="15">
        <v>4</v>
      </c>
      <c r="B102" s="34" t="s">
        <v>77</v>
      </c>
      <c r="C102" s="16" t="s">
        <v>39</v>
      </c>
      <c r="D102" s="16" t="s">
        <v>10</v>
      </c>
    </row>
    <row r="103" spans="1:6" ht="13.7" customHeight="1" x14ac:dyDescent="0.25">
      <c r="A103" s="37" t="s">
        <v>38</v>
      </c>
      <c r="B103" s="7" t="s">
        <v>40</v>
      </c>
      <c r="C103" s="1">
        <f>D64</f>
        <v>35.800000000000004</v>
      </c>
      <c r="D103" s="28">
        <f t="shared" ref="D103:D107" si="4">$D$30*(C103/100)</f>
        <v>411.70000000000005</v>
      </c>
    </row>
    <row r="104" spans="1:6" ht="13.7" customHeight="1" x14ac:dyDescent="0.25">
      <c r="A104" s="37" t="s">
        <v>45</v>
      </c>
      <c r="B104" s="7" t="s">
        <v>60</v>
      </c>
      <c r="C104" s="1">
        <f>C71</f>
        <v>11.312139999999999</v>
      </c>
      <c r="D104" s="28">
        <f t="shared" si="4"/>
        <v>130.08960999999999</v>
      </c>
    </row>
    <row r="105" spans="1:6" ht="13.7" customHeight="1" x14ac:dyDescent="0.25">
      <c r="A105" s="37" t="s">
        <v>48</v>
      </c>
      <c r="B105" s="7" t="s">
        <v>63</v>
      </c>
      <c r="C105" s="1">
        <f>C77</f>
        <v>9.5060000000000006E-2</v>
      </c>
      <c r="D105" s="28">
        <f t="shared" si="4"/>
        <v>1.0931900000000001</v>
      </c>
    </row>
    <row r="106" spans="1:6" ht="13.7" customHeight="1" x14ac:dyDescent="0.25">
      <c r="A106" s="37" t="s">
        <v>49</v>
      </c>
      <c r="B106" s="7" t="s">
        <v>78</v>
      </c>
      <c r="C106" s="1">
        <f>C87</f>
        <v>1.3935</v>
      </c>
      <c r="D106" s="28">
        <f t="shared" si="4"/>
        <v>16.02525</v>
      </c>
    </row>
    <row r="107" spans="1:6" ht="13.7" customHeight="1" x14ac:dyDescent="0.25">
      <c r="A107" s="37" t="s">
        <v>72</v>
      </c>
      <c r="B107" s="7" t="s">
        <v>79</v>
      </c>
      <c r="C107" s="1">
        <f>C99</f>
        <v>27.132840000000002</v>
      </c>
      <c r="D107" s="28">
        <f t="shared" si="4"/>
        <v>312.02766000000003</v>
      </c>
    </row>
    <row r="108" spans="1:6" ht="13.7" customHeight="1" x14ac:dyDescent="0.25">
      <c r="A108" s="94" t="s">
        <v>41</v>
      </c>
      <c r="B108" s="96"/>
      <c r="C108" s="32">
        <f>SUM(C103:C107)</f>
        <v>75.733540000000005</v>
      </c>
      <c r="D108" s="25">
        <f>SUM(D103:D107)</f>
        <v>870.9357100000002</v>
      </c>
    </row>
    <row r="110" spans="1:6" ht="13.7" customHeight="1" x14ac:dyDescent="0.25">
      <c r="A110" s="6" t="s">
        <v>76</v>
      </c>
    </row>
    <row r="111" spans="1:6" ht="13.7" customHeight="1" x14ac:dyDescent="0.25">
      <c r="A111" s="15">
        <v>5</v>
      </c>
      <c r="B111" s="94" t="s">
        <v>80</v>
      </c>
      <c r="C111" s="96"/>
      <c r="D111" s="16" t="s">
        <v>39</v>
      </c>
      <c r="E111" s="16" t="s">
        <v>10</v>
      </c>
    </row>
    <row r="112" spans="1:6" ht="13.7" customHeight="1" x14ac:dyDescent="0.25">
      <c r="A112" s="5" t="s">
        <v>50</v>
      </c>
      <c r="B112" s="97" t="s">
        <v>81</v>
      </c>
      <c r="C112" s="98"/>
      <c r="D112" s="1">
        <v>9.4</v>
      </c>
      <c r="E112" s="28">
        <f>($D$30+$D$41+$D$50+$E$64+$D$71+$D$77+$D$87+$D$99)*(D112/100)</f>
        <v>256.44953507333338</v>
      </c>
      <c r="F112" s="24"/>
    </row>
    <row r="113" spans="1:7" ht="13.7" customHeight="1" x14ac:dyDescent="0.25">
      <c r="A113" s="5" t="s">
        <v>51</v>
      </c>
      <c r="B113" s="97" t="s">
        <v>82</v>
      </c>
      <c r="C113" s="98"/>
      <c r="D113" s="1">
        <v>2.21</v>
      </c>
      <c r="E113" s="20">
        <f>(D108+D50+D41+D30)*(D113/100)</f>
        <v>60.292922607666661</v>
      </c>
      <c r="F113" s="38"/>
      <c r="G113" s="90"/>
    </row>
    <row r="114" spans="1:7" ht="13.7" customHeight="1" x14ac:dyDescent="0.25">
      <c r="A114" s="5" t="s">
        <v>52</v>
      </c>
      <c r="B114" s="97" t="s">
        <v>83</v>
      </c>
      <c r="C114" s="98"/>
      <c r="D114" s="39"/>
      <c r="E114" s="40"/>
      <c r="G114" s="90"/>
    </row>
    <row r="115" spans="1:7" ht="13.7" customHeight="1" x14ac:dyDescent="0.25">
      <c r="A115" s="109"/>
      <c r="B115" s="97" t="s">
        <v>88</v>
      </c>
      <c r="C115" s="98"/>
      <c r="D115" s="39"/>
      <c r="E115" s="40"/>
      <c r="G115" s="90"/>
    </row>
    <row r="116" spans="1:7" ht="13.7" customHeight="1" x14ac:dyDescent="0.25">
      <c r="A116" s="109"/>
      <c r="B116" s="97" t="s">
        <v>84</v>
      </c>
      <c r="C116" s="98"/>
      <c r="D116" s="1">
        <v>0.65</v>
      </c>
      <c r="E116" s="20">
        <f>F136*D116%</f>
        <v>21.089012793386434</v>
      </c>
      <c r="F116" s="38"/>
    </row>
    <row r="117" spans="1:7" ht="13.7" customHeight="1" x14ac:dyDescent="0.25">
      <c r="A117" s="109"/>
      <c r="B117" s="97" t="s">
        <v>85</v>
      </c>
      <c r="C117" s="98"/>
      <c r="D117" s="1">
        <v>3</v>
      </c>
      <c r="E117" s="20">
        <f>F136*D117%</f>
        <v>97.33390520024507</v>
      </c>
    </row>
    <row r="118" spans="1:7" ht="13.7" customHeight="1" x14ac:dyDescent="0.25">
      <c r="A118" s="109"/>
      <c r="B118" s="97" t="s">
        <v>89</v>
      </c>
      <c r="C118" s="98"/>
      <c r="D118" s="39"/>
      <c r="E118" s="22"/>
    </row>
    <row r="119" spans="1:7" ht="13.7" customHeight="1" x14ac:dyDescent="0.25">
      <c r="A119" s="109"/>
      <c r="B119" s="97" t="s">
        <v>86</v>
      </c>
      <c r="C119" s="98"/>
      <c r="D119" s="1"/>
      <c r="E119" s="40"/>
    </row>
    <row r="120" spans="1:7" ht="13.7" customHeight="1" x14ac:dyDescent="0.25">
      <c r="A120" s="109"/>
      <c r="B120" s="97" t="s">
        <v>90</v>
      </c>
      <c r="C120" s="98"/>
      <c r="D120" s="39">
        <v>2.5</v>
      </c>
      <c r="E120" s="22">
        <f>F136*D120%</f>
        <v>81.111587666870889</v>
      </c>
    </row>
    <row r="121" spans="1:7" ht="13.7" customHeight="1" x14ac:dyDescent="0.25">
      <c r="A121" s="109"/>
      <c r="B121" s="97" t="s">
        <v>87</v>
      </c>
      <c r="C121" s="98"/>
      <c r="D121" s="1"/>
      <c r="E121" s="41"/>
      <c r="F121" s="38"/>
    </row>
    <row r="122" spans="1:7" ht="13.7" customHeight="1" x14ac:dyDescent="0.25">
      <c r="A122" s="109"/>
      <c r="B122" s="97" t="s">
        <v>91</v>
      </c>
      <c r="C122" s="98"/>
      <c r="D122" s="42"/>
      <c r="E122" s="40"/>
    </row>
    <row r="123" spans="1:7" ht="13.7" customHeight="1" x14ac:dyDescent="0.25">
      <c r="A123" s="94" t="s">
        <v>92</v>
      </c>
      <c r="B123" s="95"/>
      <c r="C123" s="96"/>
      <c r="D123" s="32">
        <f>SUM(D112:D122)</f>
        <v>17.759999999999998</v>
      </c>
      <c r="E123" s="25">
        <f>SUM(E112:E122)</f>
        <v>516.27696334150232</v>
      </c>
    </row>
    <row r="125" spans="1:7" ht="13.7" customHeight="1" x14ac:dyDescent="0.25">
      <c r="A125" s="6" t="s">
        <v>94</v>
      </c>
    </row>
    <row r="126" spans="1:7" ht="13.7" customHeight="1" x14ac:dyDescent="0.25">
      <c r="A126" s="92" t="s">
        <v>95</v>
      </c>
      <c r="B126" s="92"/>
      <c r="C126" s="92"/>
      <c r="D126" s="16" t="s">
        <v>10</v>
      </c>
    </row>
    <row r="127" spans="1:7" ht="13.7" customHeight="1" x14ac:dyDescent="0.25">
      <c r="A127" s="5" t="s">
        <v>50</v>
      </c>
      <c r="B127" s="93" t="s">
        <v>96</v>
      </c>
      <c r="C127" s="93"/>
      <c r="D127" s="26">
        <f>D30</f>
        <v>1150</v>
      </c>
      <c r="E127" s="24"/>
    </row>
    <row r="128" spans="1:7" ht="13.7" customHeight="1" x14ac:dyDescent="0.25">
      <c r="A128" s="5" t="s">
        <v>51</v>
      </c>
      <c r="B128" s="93" t="s">
        <v>97</v>
      </c>
      <c r="C128" s="93"/>
      <c r="D128" s="26">
        <f>D41</f>
        <v>495</v>
      </c>
      <c r="E128" s="24"/>
    </row>
    <row r="129" spans="1:6" ht="13.7" customHeight="1" x14ac:dyDescent="0.25">
      <c r="A129" s="5" t="s">
        <v>52</v>
      </c>
      <c r="B129" s="93" t="s">
        <v>98</v>
      </c>
      <c r="C129" s="93"/>
      <c r="D129" s="26">
        <f>D50</f>
        <v>212.25083333333333</v>
      </c>
      <c r="E129" s="24"/>
    </row>
    <row r="130" spans="1:6" ht="13.7" customHeight="1" x14ac:dyDescent="0.25">
      <c r="A130" s="5" t="s">
        <v>53</v>
      </c>
      <c r="B130" s="93" t="s">
        <v>99</v>
      </c>
      <c r="C130" s="93"/>
      <c r="D130" s="26">
        <f>D108</f>
        <v>870.9357100000002</v>
      </c>
      <c r="E130" s="24"/>
    </row>
    <row r="131" spans="1:6" ht="13.7" customHeight="1" x14ac:dyDescent="0.25">
      <c r="A131" s="93" t="s">
        <v>100</v>
      </c>
      <c r="B131" s="93"/>
      <c r="C131" s="93"/>
      <c r="D131" s="26">
        <f>SUM(D127:D130)</f>
        <v>2728.1865433333332</v>
      </c>
    </row>
    <row r="132" spans="1:6" ht="13.7" customHeight="1" x14ac:dyDescent="0.25">
      <c r="A132" s="5" t="s">
        <v>55</v>
      </c>
      <c r="B132" s="93" t="s">
        <v>101</v>
      </c>
      <c r="C132" s="93"/>
      <c r="D132" s="26">
        <f>E123</f>
        <v>516.27696334150232</v>
      </c>
      <c r="E132" s="24"/>
    </row>
    <row r="133" spans="1:6" ht="13.7" customHeight="1" x14ac:dyDescent="0.25">
      <c r="A133" s="92" t="s">
        <v>93</v>
      </c>
      <c r="B133" s="92"/>
      <c r="C133" s="92"/>
      <c r="D133" s="25">
        <f>SUM(D131:D132)</f>
        <v>3244.4635066748356</v>
      </c>
    </row>
    <row r="134" spans="1:6" s="44" customFormat="1" ht="13.7" customHeight="1" x14ac:dyDescent="0.25">
      <c r="A134" s="43"/>
      <c r="F134" s="45">
        <f>D131+E112+E113</f>
        <v>3044.9290010143332</v>
      </c>
    </row>
    <row r="135" spans="1:6" s="44" customFormat="1" ht="13.7" customHeight="1" x14ac:dyDescent="0.25">
      <c r="A135" s="43"/>
      <c r="F135" s="45"/>
    </row>
    <row r="136" spans="1:6" s="44" customFormat="1" ht="13.7" customHeight="1" x14ac:dyDescent="0.25">
      <c r="A136" s="43" t="s">
        <v>248</v>
      </c>
      <c r="F136" s="46">
        <f>(F134/(100%-D116%-D117%-D120%))</f>
        <v>3244.4635066748356</v>
      </c>
    </row>
    <row r="137" spans="1:6" s="44" customFormat="1" ht="13.7" customHeight="1" x14ac:dyDescent="0.25">
      <c r="A137" s="43"/>
      <c r="F137" s="46"/>
    </row>
    <row r="138" spans="1:6" s="44" customFormat="1" ht="13.7" customHeight="1" x14ac:dyDescent="0.25">
      <c r="A138" s="47" t="s">
        <v>249</v>
      </c>
    </row>
    <row r="139" spans="1:6" s="44" customFormat="1" ht="13.7" customHeight="1" x14ac:dyDescent="0.25">
      <c r="A139" s="47" t="s">
        <v>250</v>
      </c>
    </row>
    <row r="140" spans="1:6" s="44" customFormat="1" ht="13.7" customHeight="1" x14ac:dyDescent="0.25">
      <c r="A140" s="47" t="s">
        <v>251</v>
      </c>
    </row>
    <row r="141" spans="1:6" s="44" customFormat="1" ht="13.7" customHeight="1" x14ac:dyDescent="0.25">
      <c r="A141" s="47" t="s">
        <v>252</v>
      </c>
    </row>
    <row r="142" spans="1:6" s="44" customFormat="1" ht="13.7" customHeight="1" x14ac:dyDescent="0.25">
      <c r="A142" s="47" t="s">
        <v>253</v>
      </c>
    </row>
    <row r="143" spans="1:6" s="44" customFormat="1" ht="13.7" customHeight="1" x14ac:dyDescent="0.25">
      <c r="A143" s="47" t="s">
        <v>254</v>
      </c>
    </row>
    <row r="144" spans="1:6" s="44" customFormat="1" ht="13.7" customHeight="1" x14ac:dyDescent="0.25">
      <c r="A144" s="47" t="s">
        <v>255</v>
      </c>
    </row>
    <row r="145" spans="1:5" s="44" customFormat="1" ht="13.7" customHeight="1" x14ac:dyDescent="0.25">
      <c r="A145" s="47" t="s">
        <v>256</v>
      </c>
    </row>
    <row r="146" spans="1:5" s="44" customFormat="1" ht="13.7" customHeight="1" x14ac:dyDescent="0.25">
      <c r="A146" s="47" t="s">
        <v>257</v>
      </c>
    </row>
    <row r="148" spans="1:5" ht="13.7" customHeight="1" x14ac:dyDescent="0.25">
      <c r="A148" s="110" t="s">
        <v>244</v>
      </c>
      <c r="B148" s="110"/>
      <c r="C148" s="110"/>
      <c r="D148" s="110"/>
      <c r="E148" s="110"/>
    </row>
    <row r="149" spans="1:5" ht="13.7" customHeight="1" x14ac:dyDescent="0.25">
      <c r="C149" s="49"/>
    </row>
    <row r="150" spans="1:5" ht="13.7" customHeight="1" x14ac:dyDescent="0.25">
      <c r="C150" s="49"/>
    </row>
    <row r="151" spans="1:5" ht="13.7" customHeight="1" x14ac:dyDescent="0.25">
      <c r="C151" s="49"/>
    </row>
    <row r="152" spans="1:5" ht="13.7" customHeight="1" x14ac:dyDescent="0.25">
      <c r="A152" s="110" t="s">
        <v>245</v>
      </c>
      <c r="B152" s="110"/>
      <c r="C152" s="110"/>
      <c r="D152" s="110"/>
      <c r="E152" s="110"/>
    </row>
    <row r="153" spans="1:5" ht="13.7" customHeight="1" x14ac:dyDescent="0.25">
      <c r="A153" s="110" t="s">
        <v>231</v>
      </c>
      <c r="B153" s="110"/>
      <c r="C153" s="110"/>
      <c r="D153" s="110"/>
      <c r="E153" s="110"/>
    </row>
    <row r="154" spans="1:5" ht="13.7" customHeight="1" x14ac:dyDescent="0.25">
      <c r="A154" s="110" t="s">
        <v>232</v>
      </c>
      <c r="B154" s="110"/>
      <c r="C154" s="110"/>
      <c r="D154" s="110"/>
      <c r="E154" s="110"/>
    </row>
    <row r="155" spans="1:5" ht="13.7" customHeight="1" x14ac:dyDescent="0.25">
      <c r="A155" s="110" t="s">
        <v>233</v>
      </c>
      <c r="B155" s="110"/>
      <c r="C155" s="110"/>
      <c r="D155" s="110"/>
      <c r="E155" s="110"/>
    </row>
  </sheetData>
  <mergeCells count="74">
    <mergeCell ref="A148:E148"/>
    <mergeCell ref="A152:E152"/>
    <mergeCell ref="A153:E153"/>
    <mergeCell ref="A154:E154"/>
    <mergeCell ref="A155:E155"/>
    <mergeCell ref="A131:C131"/>
    <mergeCell ref="A133:C133"/>
    <mergeCell ref="B132:C132"/>
    <mergeCell ref="A126:C126"/>
    <mergeCell ref="B127:C127"/>
    <mergeCell ref="B128:C128"/>
    <mergeCell ref="B129:C129"/>
    <mergeCell ref="B130:C130"/>
    <mergeCell ref="A123:C123"/>
    <mergeCell ref="B111:C111"/>
    <mergeCell ref="B112:C112"/>
    <mergeCell ref="B113:C113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A115:A122"/>
    <mergeCell ref="B114:C114"/>
    <mergeCell ref="B21:C21"/>
    <mergeCell ref="B22:C22"/>
    <mergeCell ref="A77:B77"/>
    <mergeCell ref="B44:C44"/>
    <mergeCell ref="B45:C45"/>
    <mergeCell ref="B48:C48"/>
    <mergeCell ref="B49:C49"/>
    <mergeCell ref="B60:C60"/>
    <mergeCell ref="B40:C40"/>
    <mergeCell ref="A41:C41"/>
    <mergeCell ref="B35:C35"/>
    <mergeCell ref="B36:C36"/>
    <mergeCell ref="B37:C37"/>
    <mergeCell ref="B27:C27"/>
    <mergeCell ref="B28:C28"/>
    <mergeCell ref="B29:C29"/>
    <mergeCell ref="D61:D62"/>
    <mergeCell ref="E61:E62"/>
    <mergeCell ref="B63:C63"/>
    <mergeCell ref="B54:C54"/>
    <mergeCell ref="B55:C55"/>
    <mergeCell ref="B56:C56"/>
    <mergeCell ref="B57:C57"/>
    <mergeCell ref="B58:C58"/>
    <mergeCell ref="A1:C1"/>
    <mergeCell ref="A2:B2"/>
    <mergeCell ref="A3:B3"/>
    <mergeCell ref="A4:C4"/>
    <mergeCell ref="A14:C14"/>
    <mergeCell ref="A12:C12"/>
    <mergeCell ref="A13:C13"/>
    <mergeCell ref="A108:B108"/>
    <mergeCell ref="B38:C38"/>
    <mergeCell ref="B39:C39"/>
    <mergeCell ref="A64:C64"/>
    <mergeCell ref="A69:B69"/>
    <mergeCell ref="A71:B71"/>
    <mergeCell ref="B59:C59"/>
    <mergeCell ref="A87:B87"/>
    <mergeCell ref="A50:C50"/>
    <mergeCell ref="B46:C46"/>
    <mergeCell ref="B47:C47"/>
    <mergeCell ref="B33:C33"/>
    <mergeCell ref="B34:C34"/>
    <mergeCell ref="A30:C30"/>
    <mergeCell ref="A97:B97"/>
    <mergeCell ref="A99:B99"/>
  </mergeCells>
  <hyperlinks>
    <hyperlink ref="A143" r:id="rId1" display="E-mail(s): :maiacavalcante engenharia@outiook.com"/>
  </hyperlinks>
  <printOptions horizontalCentered="1"/>
  <pageMargins left="1.4960629921259843" right="0.11811023622047245" top="1.7716535433070868" bottom="0.59055118110236227" header="0.31496062992125984" footer="0.31496062992125984"/>
  <pageSetup paperSize="9" scale="50" orientation="portrait" r:id="rId2"/>
  <rowBreaks count="1" manualBreakCount="1">
    <brk id="78" max="16383" man="1"/>
  </rowBreaks>
  <ignoredErrors>
    <ignoredError sqref="D69 D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opLeftCell="A10" zoomScale="85" zoomScaleNormal="85" workbookViewId="0">
      <selection activeCell="F12" sqref="F12"/>
    </sheetView>
  </sheetViews>
  <sheetFormatPr defaultRowHeight="13.5" x14ac:dyDescent="0.25"/>
  <cols>
    <col min="1" max="1" width="31.140625" style="71" bestFit="1" customWidth="1"/>
    <col min="2" max="4" width="24.140625" style="71" customWidth="1"/>
    <col min="5" max="7" width="17.42578125" style="71" customWidth="1"/>
    <col min="8" max="16384" width="9.140625" style="71"/>
  </cols>
  <sheetData>
    <row r="1" spans="1:7" x14ac:dyDescent="0.25">
      <c r="A1" s="113" t="s">
        <v>178</v>
      </c>
      <c r="B1" s="113"/>
      <c r="C1" s="113"/>
      <c r="D1" s="113"/>
    </row>
    <row r="2" spans="1:7" x14ac:dyDescent="0.25">
      <c r="A2" s="112" t="s">
        <v>0</v>
      </c>
      <c r="B2" s="112"/>
      <c r="C2" s="93" t="str">
        <f>SERVENTE!C2</f>
        <v>Reitoria - B</v>
      </c>
      <c r="D2" s="93"/>
    </row>
    <row r="3" spans="1:7" x14ac:dyDescent="0.25">
      <c r="A3" s="112" t="s">
        <v>264</v>
      </c>
      <c r="B3" s="112"/>
      <c r="C3" s="112" t="s">
        <v>243</v>
      </c>
      <c r="D3" s="112"/>
    </row>
    <row r="4" spans="1:7" x14ac:dyDescent="0.25">
      <c r="A4" s="114" t="str">
        <f>SERVENTE!A4:C4</f>
        <v>DIA: 15/02/2017 ás 10:00 horas</v>
      </c>
      <c r="B4" s="114"/>
      <c r="C4" s="114"/>
      <c r="D4" s="114"/>
    </row>
    <row r="6" spans="1:7" ht="25.5" customHeight="1" thickBot="1" x14ac:dyDescent="0.3">
      <c r="A6" s="111" t="s">
        <v>102</v>
      </c>
      <c r="B6" s="111"/>
      <c r="C6" s="111"/>
      <c r="D6" s="111"/>
    </row>
    <row r="7" spans="1:7" ht="46.5" customHeight="1" x14ac:dyDescent="0.25">
      <c r="A7" s="72" t="s">
        <v>103</v>
      </c>
      <c r="B7" s="73" t="s">
        <v>104</v>
      </c>
      <c r="C7" s="73" t="s">
        <v>105</v>
      </c>
      <c r="D7" s="73" t="s">
        <v>106</v>
      </c>
    </row>
    <row r="8" spans="1:7" ht="27" x14ac:dyDescent="0.25">
      <c r="A8" s="74" t="s">
        <v>107</v>
      </c>
      <c r="B8" s="75" t="s">
        <v>259</v>
      </c>
      <c r="C8" s="76">
        <f>SERVENTE!D133</f>
        <v>3244.4635066748356</v>
      </c>
      <c r="D8" s="77">
        <f>(1/600)*C8</f>
        <v>5.4074391777913933</v>
      </c>
    </row>
    <row r="9" spans="1:7" ht="14.25" thickBot="1" x14ac:dyDescent="0.3">
      <c r="A9" s="78" t="s">
        <v>108</v>
      </c>
      <c r="B9" s="79"/>
      <c r="C9" s="79"/>
      <c r="D9" s="80">
        <f>SUM(D8:D8)</f>
        <v>5.4074391777913933</v>
      </c>
    </row>
    <row r="11" spans="1:7" ht="25.5" customHeight="1" thickBot="1" x14ac:dyDescent="0.3">
      <c r="A11" s="111" t="s">
        <v>109</v>
      </c>
      <c r="B11" s="111"/>
      <c r="C11" s="111"/>
      <c r="D11" s="111"/>
    </row>
    <row r="12" spans="1:7" ht="46.5" customHeight="1" x14ac:dyDescent="0.25">
      <c r="A12" s="72" t="s">
        <v>103</v>
      </c>
      <c r="B12" s="73" t="s">
        <v>104</v>
      </c>
      <c r="C12" s="73" t="s">
        <v>105</v>
      </c>
      <c r="D12" s="73" t="s">
        <v>106</v>
      </c>
    </row>
    <row r="13" spans="1:7" ht="27" x14ac:dyDescent="0.25">
      <c r="A13" s="74" t="s">
        <v>107</v>
      </c>
      <c r="B13" s="75" t="s">
        <v>260</v>
      </c>
      <c r="C13" s="76">
        <f>SERVENTE!D133</f>
        <v>3244.4635066748356</v>
      </c>
      <c r="D13" s="77">
        <f>(1/1200)*C13</f>
        <v>2.7037195888956966</v>
      </c>
    </row>
    <row r="14" spans="1:7" ht="14.25" thickBot="1" x14ac:dyDescent="0.3">
      <c r="A14" s="78" t="s">
        <v>108</v>
      </c>
      <c r="B14" s="79"/>
      <c r="C14" s="79"/>
      <c r="D14" s="80">
        <f>SUM(D13:D13)</f>
        <v>2.7037195888956966</v>
      </c>
    </row>
    <row r="16" spans="1:7" ht="24" customHeight="1" thickBot="1" x14ac:dyDescent="0.3">
      <c r="A16" s="111" t="s">
        <v>110</v>
      </c>
      <c r="B16" s="111"/>
      <c r="C16" s="111"/>
      <c r="D16" s="111"/>
      <c r="E16" s="111"/>
      <c r="F16" s="111"/>
      <c r="G16" s="111"/>
    </row>
    <row r="17" spans="1:7" ht="46.5" customHeight="1" x14ac:dyDescent="0.25">
      <c r="A17" s="72" t="s">
        <v>103</v>
      </c>
      <c r="B17" s="73" t="s">
        <v>104</v>
      </c>
      <c r="C17" s="73" t="s">
        <v>111</v>
      </c>
      <c r="D17" s="73" t="s">
        <v>112</v>
      </c>
      <c r="E17" s="73" t="s">
        <v>113</v>
      </c>
      <c r="F17" s="73" t="s">
        <v>114</v>
      </c>
      <c r="G17" s="73" t="s">
        <v>115</v>
      </c>
    </row>
    <row r="18" spans="1:7" ht="27" x14ac:dyDescent="0.25">
      <c r="A18" s="74" t="s">
        <v>107</v>
      </c>
      <c r="B18" s="75" t="s">
        <v>262</v>
      </c>
      <c r="C18" s="81">
        <v>16</v>
      </c>
      <c r="D18" s="81" t="s">
        <v>261</v>
      </c>
      <c r="E18" s="82">
        <f>(16*(1/(220))*(1/(191.4)))</f>
        <v>3.7997530160539561E-4</v>
      </c>
      <c r="F18" s="77">
        <f>SERVENTE!D133</f>
        <v>3244.4635066748356</v>
      </c>
      <c r="G18" s="77">
        <f>E18*F18</f>
        <v>1.23281599949647</v>
      </c>
    </row>
    <row r="19" spans="1:7" ht="14.25" thickBot="1" x14ac:dyDescent="0.3">
      <c r="A19" s="78" t="s">
        <v>108</v>
      </c>
      <c r="B19" s="79"/>
      <c r="C19" s="79"/>
      <c r="D19" s="79"/>
      <c r="E19" s="79"/>
      <c r="F19" s="79"/>
      <c r="G19" s="80">
        <f>SUM(G18:G18)</f>
        <v>1.23281599949647</v>
      </c>
    </row>
    <row r="21" spans="1:7" x14ac:dyDescent="0.25">
      <c r="A21" s="115" t="s">
        <v>116</v>
      </c>
      <c r="B21" s="115"/>
      <c r="C21" s="115"/>
      <c r="D21" s="115"/>
    </row>
    <row r="22" spans="1:7" x14ac:dyDescent="0.25">
      <c r="A22" s="115" t="s">
        <v>117</v>
      </c>
      <c r="B22" s="115"/>
      <c r="C22" s="115"/>
      <c r="D22" s="115"/>
    </row>
    <row r="23" spans="1:7" ht="27.75" thickBot="1" x14ac:dyDescent="0.3">
      <c r="A23" s="83" t="s">
        <v>118</v>
      </c>
      <c r="B23" s="84" t="s">
        <v>119</v>
      </c>
      <c r="C23" s="84" t="s">
        <v>120</v>
      </c>
      <c r="D23" s="84" t="s">
        <v>121</v>
      </c>
    </row>
    <row r="24" spans="1:7" x14ac:dyDescent="0.25">
      <c r="A24" s="71" t="s">
        <v>122</v>
      </c>
      <c r="B24" s="77">
        <f>D8</f>
        <v>5.4074391777913933</v>
      </c>
      <c r="C24" s="85">
        <v>1652.7</v>
      </c>
      <c r="D24" s="77">
        <f>B24*C24</f>
        <v>8936.8747291358359</v>
      </c>
    </row>
    <row r="25" spans="1:7" x14ac:dyDescent="0.25">
      <c r="A25" s="71" t="s">
        <v>123</v>
      </c>
      <c r="B25" s="77">
        <f>D13</f>
        <v>2.7037195888956966</v>
      </c>
      <c r="C25" s="85">
        <v>799.48</v>
      </c>
      <c r="D25" s="77">
        <f>B25*C25</f>
        <v>2161.5697369303316</v>
      </c>
    </row>
    <row r="26" spans="1:7" x14ac:dyDescent="0.25">
      <c r="A26" s="71" t="s">
        <v>124</v>
      </c>
      <c r="B26" s="77">
        <f>G18</f>
        <v>1.23281599949647</v>
      </c>
      <c r="C26" s="85">
        <v>905.26</v>
      </c>
      <c r="D26" s="77">
        <f>B26*C26</f>
        <v>1116.0190117041745</v>
      </c>
    </row>
    <row r="27" spans="1:7" ht="14.25" thickBot="1" x14ac:dyDescent="0.3">
      <c r="A27" s="78" t="s">
        <v>125</v>
      </c>
      <c r="B27" s="86"/>
      <c r="C27" s="86"/>
      <c r="D27" s="80">
        <f>SUM(D24:D26)</f>
        <v>12214.463477770343</v>
      </c>
    </row>
    <row r="28" spans="1:7" ht="14.25" thickBot="1" x14ac:dyDescent="0.3">
      <c r="A28" s="78" t="s">
        <v>126</v>
      </c>
      <c r="B28" s="86"/>
      <c r="C28" s="86"/>
      <c r="D28" s="80">
        <f>D27*12+0.04</f>
        <v>146573.60173324411</v>
      </c>
    </row>
    <row r="31" spans="1:7" x14ac:dyDescent="0.25">
      <c r="A31" s="115" t="s">
        <v>116</v>
      </c>
      <c r="B31" s="115"/>
      <c r="C31" s="115"/>
      <c r="D31" s="115"/>
    </row>
    <row r="32" spans="1:7" x14ac:dyDescent="0.25">
      <c r="A32" s="115" t="s">
        <v>273</v>
      </c>
      <c r="B32" s="115"/>
      <c r="C32" s="115"/>
      <c r="D32" s="115"/>
    </row>
    <row r="33" spans="1:5" ht="27.75" thickBot="1" x14ac:dyDescent="0.3">
      <c r="A33" s="83" t="s">
        <v>118</v>
      </c>
      <c r="B33" s="84" t="s">
        <v>119</v>
      </c>
      <c r="C33" s="84" t="s">
        <v>120</v>
      </c>
      <c r="D33" s="84" t="s">
        <v>121</v>
      </c>
    </row>
    <row r="34" spans="1:5" x14ac:dyDescent="0.25">
      <c r="A34" s="71" t="s">
        <v>122</v>
      </c>
      <c r="B34" s="77">
        <f>B24</f>
        <v>5.4074391777913933</v>
      </c>
      <c r="C34" s="85">
        <v>600</v>
      </c>
      <c r="D34" s="77">
        <f>B34*C34</f>
        <v>3244.463506674836</v>
      </c>
    </row>
    <row r="35" spans="1:5" x14ac:dyDescent="0.25">
      <c r="A35" s="71" t="s">
        <v>123</v>
      </c>
      <c r="B35" s="77">
        <f>B25</f>
        <v>2.7037195888956966</v>
      </c>
      <c r="C35" s="85">
        <v>0</v>
      </c>
      <c r="D35" s="77">
        <f>B35*C35</f>
        <v>0</v>
      </c>
    </row>
    <row r="36" spans="1:5" x14ac:dyDescent="0.25">
      <c r="A36" s="71" t="s">
        <v>124</v>
      </c>
      <c r="B36" s="77">
        <f>B26</f>
        <v>1.23281599949647</v>
      </c>
      <c r="C36" s="85">
        <v>0</v>
      </c>
      <c r="D36" s="77">
        <f>B36*C36</f>
        <v>0</v>
      </c>
    </row>
    <row r="37" spans="1:5" ht="14.25" thickBot="1" x14ac:dyDescent="0.3">
      <c r="A37" s="78" t="s">
        <v>125</v>
      </c>
      <c r="B37" s="86"/>
      <c r="C37" s="86"/>
      <c r="D37" s="80">
        <f>SUM(D34:D36)</f>
        <v>3244.463506674836</v>
      </c>
    </row>
    <row r="38" spans="1:5" ht="14.25" thickBot="1" x14ac:dyDescent="0.3">
      <c r="A38" s="78" t="s">
        <v>126</v>
      </c>
      <c r="B38" s="86"/>
      <c r="C38" s="86"/>
      <c r="D38" s="80">
        <f>D37*12+0.04</f>
        <v>38933.602080098033</v>
      </c>
    </row>
    <row r="40" spans="1:5" x14ac:dyDescent="0.25">
      <c r="A40" s="91" t="s">
        <v>268</v>
      </c>
      <c r="B40" s="71" t="s">
        <v>271</v>
      </c>
    </row>
    <row r="41" spans="1:5" x14ac:dyDescent="0.25">
      <c r="A41" s="91" t="s">
        <v>269</v>
      </c>
      <c r="B41" s="71" t="s">
        <v>272</v>
      </c>
    </row>
    <row r="42" spans="1:5" s="87" customFormat="1" x14ac:dyDescent="0.25">
      <c r="A42" s="47"/>
      <c r="B42" s="44"/>
      <c r="C42" s="44"/>
      <c r="D42" s="44"/>
      <c r="E42" s="44"/>
    </row>
    <row r="43" spans="1:5" s="44" customFormat="1" ht="13.7" customHeight="1" x14ac:dyDescent="0.25">
      <c r="A43" s="47" t="s">
        <v>249</v>
      </c>
    </row>
    <row r="44" spans="1:5" s="44" customFormat="1" ht="13.7" customHeight="1" x14ac:dyDescent="0.25">
      <c r="A44" s="47" t="s">
        <v>250</v>
      </c>
    </row>
    <row r="45" spans="1:5" s="44" customFormat="1" ht="13.7" customHeight="1" x14ac:dyDescent="0.25">
      <c r="A45" s="47" t="s">
        <v>251</v>
      </c>
    </row>
    <row r="46" spans="1:5" s="44" customFormat="1" ht="13.7" customHeight="1" x14ac:dyDescent="0.25">
      <c r="A46" s="47" t="s">
        <v>252</v>
      </c>
    </row>
    <row r="47" spans="1:5" s="44" customFormat="1" ht="13.7" customHeight="1" x14ac:dyDescent="0.25">
      <c r="A47" s="47" t="s">
        <v>253</v>
      </c>
    </row>
    <row r="48" spans="1:5" s="44" customFormat="1" ht="13.7" customHeight="1" x14ac:dyDescent="0.25">
      <c r="A48" s="47" t="s">
        <v>254</v>
      </c>
    </row>
    <row r="49" spans="1:7" s="44" customFormat="1" ht="13.7" customHeight="1" x14ac:dyDescent="0.25">
      <c r="A49" s="47" t="s">
        <v>255</v>
      </c>
    </row>
    <row r="50" spans="1:7" s="44" customFormat="1" ht="13.7" customHeight="1" x14ac:dyDescent="0.25">
      <c r="A50" s="47" t="s">
        <v>256</v>
      </c>
    </row>
    <row r="51" spans="1:7" s="44" customFormat="1" ht="13.7" customHeight="1" x14ac:dyDescent="0.25">
      <c r="A51" s="47" t="s">
        <v>257</v>
      </c>
    </row>
    <row r="52" spans="1:7" s="87" customFormat="1" x14ac:dyDescent="0.25">
      <c r="A52" s="48"/>
      <c r="B52" s="4"/>
      <c r="C52" s="4"/>
      <c r="D52" s="4"/>
      <c r="E52" s="4"/>
    </row>
    <row r="53" spans="1:7" s="87" customFormat="1" x14ac:dyDescent="0.25">
      <c r="A53" s="110" t="str">
        <f>SERVENTE!A148</f>
        <v>Curitiba/PR, em 15 de Fevereiro de 2.017.</v>
      </c>
      <c r="B53" s="110"/>
      <c r="C53" s="110"/>
      <c r="D53" s="110"/>
      <c r="E53" s="110"/>
      <c r="F53" s="110"/>
      <c r="G53" s="110"/>
    </row>
    <row r="54" spans="1:7" s="87" customFormat="1" x14ac:dyDescent="0.25">
      <c r="A54" s="48"/>
      <c r="B54" s="4"/>
      <c r="C54" s="49"/>
      <c r="D54" s="4"/>
      <c r="E54" s="4"/>
    </row>
    <row r="55" spans="1:7" s="87" customFormat="1" x14ac:dyDescent="0.25">
      <c r="A55" s="48"/>
      <c r="B55" s="4"/>
      <c r="C55" s="49"/>
      <c r="D55" s="4"/>
      <c r="E55" s="4"/>
    </row>
    <row r="56" spans="1:7" s="87" customFormat="1" x14ac:dyDescent="0.25">
      <c r="A56" s="48"/>
      <c r="B56" s="4"/>
      <c r="C56" s="49"/>
      <c r="D56" s="4"/>
      <c r="E56" s="4"/>
    </row>
    <row r="57" spans="1:7" s="87" customFormat="1" x14ac:dyDescent="0.25">
      <c r="A57" s="110" t="str">
        <f>SERVENTE!A152</f>
        <v>Pontual Serviços Terceirizados Ltda</v>
      </c>
      <c r="B57" s="110"/>
      <c r="C57" s="110"/>
      <c r="D57" s="110"/>
      <c r="E57" s="110"/>
      <c r="F57" s="110"/>
      <c r="G57" s="110"/>
    </row>
    <row r="58" spans="1:7" s="87" customFormat="1" x14ac:dyDescent="0.25">
      <c r="A58" s="110" t="str">
        <f>SERVENTE!A153</f>
        <v>José Ivan Chassot</v>
      </c>
      <c r="B58" s="110"/>
      <c r="C58" s="110"/>
      <c r="D58" s="110"/>
      <c r="E58" s="110"/>
      <c r="F58" s="110"/>
      <c r="G58" s="110"/>
    </row>
    <row r="59" spans="1:7" x14ac:dyDescent="0.25">
      <c r="A59" s="110" t="str">
        <f>SERVENTE!A154</f>
        <v>Representante Legal</v>
      </c>
      <c r="B59" s="110"/>
      <c r="C59" s="110"/>
      <c r="D59" s="110"/>
      <c r="E59" s="110"/>
      <c r="F59" s="110"/>
      <c r="G59" s="110"/>
    </row>
    <row r="60" spans="1:7" x14ac:dyDescent="0.25">
      <c r="A60" s="110" t="str">
        <f>SERVENTE!A155</f>
        <v>CPF nº 881.213.649-49</v>
      </c>
      <c r="B60" s="110"/>
      <c r="C60" s="110"/>
      <c r="D60" s="110"/>
      <c r="E60" s="110"/>
      <c r="F60" s="110"/>
      <c r="G60" s="110"/>
    </row>
    <row r="105" spans="4:4" x14ac:dyDescent="0.25">
      <c r="D105" s="3"/>
    </row>
  </sheetData>
  <mergeCells count="18">
    <mergeCell ref="A58:G58"/>
    <mergeCell ref="A59:G59"/>
    <mergeCell ref="A60:G60"/>
    <mergeCell ref="A22:D22"/>
    <mergeCell ref="A16:G16"/>
    <mergeCell ref="A21:D21"/>
    <mergeCell ref="A53:G53"/>
    <mergeCell ref="A57:G57"/>
    <mergeCell ref="A31:D31"/>
    <mergeCell ref="A32:D32"/>
    <mergeCell ref="A11:D11"/>
    <mergeCell ref="A2:B2"/>
    <mergeCell ref="A3:B3"/>
    <mergeCell ref="A6:D6"/>
    <mergeCell ref="A1:D1"/>
    <mergeCell ref="C2:D2"/>
    <mergeCell ref="C3:D3"/>
    <mergeCell ref="A4:D4"/>
  </mergeCells>
  <hyperlinks>
    <hyperlink ref="A48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5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D114" sqref="D114"/>
    </sheetView>
  </sheetViews>
  <sheetFormatPr defaultRowHeight="13.5" x14ac:dyDescent="0.25"/>
  <cols>
    <col min="1" max="1" width="14.85546875" style="50" customWidth="1"/>
    <col min="2" max="2" width="5.140625" style="50" bestFit="1" customWidth="1"/>
    <col min="3" max="3" width="56.7109375" style="50" customWidth="1"/>
    <col min="4" max="4" width="15.85546875" style="50" customWidth="1"/>
    <col min="5" max="5" width="11.7109375" style="50" customWidth="1"/>
    <col min="6" max="6" width="15.85546875" style="50" customWidth="1"/>
    <col min="7" max="16384" width="9.140625" style="50"/>
  </cols>
  <sheetData>
    <row r="1" spans="1:6" x14ac:dyDescent="0.25">
      <c r="A1" s="113" t="s">
        <v>178</v>
      </c>
      <c r="B1" s="113"/>
      <c r="C1" s="113"/>
      <c r="D1" s="113"/>
      <c r="E1" s="113"/>
      <c r="F1" s="113"/>
    </row>
    <row r="2" spans="1:6" x14ac:dyDescent="0.25">
      <c r="A2" s="112" t="s">
        <v>0</v>
      </c>
      <c r="B2" s="112"/>
      <c r="C2" s="112"/>
      <c r="D2" s="93" t="str">
        <f>PRODUTIVIDADE!C2</f>
        <v>Reitoria - B</v>
      </c>
      <c r="E2" s="93"/>
      <c r="F2" s="93"/>
    </row>
    <row r="3" spans="1:6" x14ac:dyDescent="0.25">
      <c r="A3" s="112" t="s">
        <v>263</v>
      </c>
      <c r="B3" s="112"/>
      <c r="C3" s="112"/>
      <c r="D3" s="112" t="s">
        <v>243</v>
      </c>
      <c r="E3" s="112"/>
      <c r="F3" s="112"/>
    </row>
    <row r="4" spans="1:6" ht="15" customHeight="1" x14ac:dyDescent="0.25">
      <c r="A4" s="114" t="str">
        <f>PRODUTIVIDADE!A4</f>
        <v>DIA: 15/02/2017 ás 10:00 horas</v>
      </c>
      <c r="B4" s="114"/>
      <c r="C4" s="114"/>
      <c r="D4" s="114"/>
      <c r="E4" s="114"/>
      <c r="F4" s="114"/>
    </row>
    <row r="5" spans="1:6" x14ac:dyDescent="0.25">
      <c r="A5" s="51"/>
      <c r="B5" s="51"/>
      <c r="C5" s="51"/>
    </row>
    <row r="6" spans="1:6" x14ac:dyDescent="0.25">
      <c r="A6" s="119" t="s">
        <v>127</v>
      </c>
      <c r="B6" s="120"/>
      <c r="C6" s="120"/>
      <c r="D6" s="120"/>
      <c r="E6" s="120"/>
      <c r="F6" s="121"/>
    </row>
    <row r="7" spans="1:6" ht="54" x14ac:dyDescent="0.25">
      <c r="A7" s="16" t="s">
        <v>128</v>
      </c>
      <c r="B7" s="52" t="s">
        <v>129</v>
      </c>
      <c r="C7" s="52" t="s">
        <v>130</v>
      </c>
      <c r="D7" s="16" t="s">
        <v>131</v>
      </c>
      <c r="E7" s="16" t="s">
        <v>132</v>
      </c>
      <c r="F7" s="16" t="s">
        <v>133</v>
      </c>
    </row>
    <row r="8" spans="1:6" x14ac:dyDescent="0.25">
      <c r="A8" s="122" t="s">
        <v>134</v>
      </c>
      <c r="B8" s="53">
        <v>1</v>
      </c>
      <c r="C8" s="54" t="s">
        <v>135</v>
      </c>
      <c r="D8" s="56">
        <v>17.5</v>
      </c>
      <c r="E8" s="70">
        <v>4</v>
      </c>
      <c r="F8" s="57">
        <f>D8*E8</f>
        <v>70</v>
      </c>
    </row>
    <row r="9" spans="1:6" ht="27" x14ac:dyDescent="0.25">
      <c r="A9" s="122"/>
      <c r="B9" s="53">
        <f>B8+1</f>
        <v>2</v>
      </c>
      <c r="C9" s="54" t="s">
        <v>136</v>
      </c>
      <c r="D9" s="56">
        <v>13</v>
      </c>
      <c r="E9" s="70">
        <v>4</v>
      </c>
      <c r="F9" s="57">
        <f t="shared" ref="F9:F12" si="0">D9*E9</f>
        <v>52</v>
      </c>
    </row>
    <row r="10" spans="1:6" ht="27" x14ac:dyDescent="0.25">
      <c r="A10" s="122"/>
      <c r="B10" s="53">
        <f t="shared" ref="B10:B12" si="1">B9+1</f>
        <v>3</v>
      </c>
      <c r="C10" s="54" t="s">
        <v>137</v>
      </c>
      <c r="D10" s="56">
        <v>35</v>
      </c>
      <c r="E10" s="70">
        <v>2</v>
      </c>
      <c r="F10" s="57">
        <f t="shared" si="0"/>
        <v>70</v>
      </c>
    </row>
    <row r="11" spans="1:6" ht="40.5" x14ac:dyDescent="0.25">
      <c r="A11" s="122"/>
      <c r="B11" s="53">
        <f t="shared" si="1"/>
        <v>4</v>
      </c>
      <c r="C11" s="54" t="s">
        <v>138</v>
      </c>
      <c r="D11" s="56">
        <v>39.5</v>
      </c>
      <c r="E11" s="70">
        <v>2</v>
      </c>
      <c r="F11" s="57">
        <f t="shared" si="0"/>
        <v>79</v>
      </c>
    </row>
    <row r="12" spans="1:6" x14ac:dyDescent="0.25">
      <c r="A12" s="122"/>
      <c r="B12" s="53">
        <f t="shared" si="1"/>
        <v>5</v>
      </c>
      <c r="C12" s="54" t="s">
        <v>139</v>
      </c>
      <c r="D12" s="56">
        <v>2.5</v>
      </c>
      <c r="E12" s="70">
        <v>8</v>
      </c>
      <c r="F12" s="57">
        <f t="shared" si="0"/>
        <v>20</v>
      </c>
    </row>
    <row r="13" spans="1:6" x14ac:dyDescent="0.25">
      <c r="A13" s="116" t="s">
        <v>180</v>
      </c>
      <c r="B13" s="117"/>
      <c r="C13" s="117"/>
      <c r="D13" s="117"/>
      <c r="E13" s="118"/>
      <c r="F13" s="58">
        <f>SUM(F8:F12)/12</f>
        <v>24.25</v>
      </c>
    </row>
    <row r="14" spans="1:6" x14ac:dyDescent="0.25">
      <c r="A14" s="116" t="s">
        <v>187</v>
      </c>
      <c r="B14" s="117"/>
      <c r="C14" s="117"/>
      <c r="D14" s="117"/>
      <c r="E14" s="118"/>
      <c r="F14" s="58">
        <f>F13*12</f>
        <v>291</v>
      </c>
    </row>
    <row r="17" spans="1:6" s="44" customFormat="1" ht="13.7" customHeight="1" x14ac:dyDescent="0.25">
      <c r="A17" s="47" t="s">
        <v>249</v>
      </c>
    </row>
    <row r="18" spans="1:6" s="44" customFormat="1" ht="13.7" customHeight="1" x14ac:dyDescent="0.25">
      <c r="A18" s="47" t="s">
        <v>250</v>
      </c>
    </row>
    <row r="19" spans="1:6" s="44" customFormat="1" ht="13.7" customHeight="1" x14ac:dyDescent="0.25">
      <c r="A19" s="47" t="s">
        <v>251</v>
      </c>
    </row>
    <row r="20" spans="1:6" s="44" customFormat="1" ht="13.7" customHeight="1" x14ac:dyDescent="0.25">
      <c r="A20" s="47" t="s">
        <v>252</v>
      </c>
    </row>
    <row r="21" spans="1:6" s="44" customFormat="1" ht="13.7" customHeight="1" x14ac:dyDescent="0.25">
      <c r="A21" s="47" t="s">
        <v>253</v>
      </c>
    </row>
    <row r="22" spans="1:6" s="44" customFormat="1" ht="13.7" customHeight="1" x14ac:dyDescent="0.25">
      <c r="A22" s="47" t="s">
        <v>254</v>
      </c>
    </row>
    <row r="23" spans="1:6" s="44" customFormat="1" ht="13.7" customHeight="1" x14ac:dyDescent="0.25">
      <c r="A23" s="47" t="s">
        <v>255</v>
      </c>
    </row>
    <row r="24" spans="1:6" s="44" customFormat="1" ht="13.7" customHeight="1" x14ac:dyDescent="0.25">
      <c r="A24" s="47" t="s">
        <v>256</v>
      </c>
    </row>
    <row r="25" spans="1:6" s="44" customFormat="1" ht="13.7" customHeight="1" x14ac:dyDescent="0.25">
      <c r="A25" s="47" t="s">
        <v>257</v>
      </c>
    </row>
    <row r="26" spans="1:6" s="59" customFormat="1" x14ac:dyDescent="0.25"/>
    <row r="27" spans="1:6" s="59" customFormat="1" ht="15" customHeight="1" x14ac:dyDescent="0.25">
      <c r="A27" s="110" t="str">
        <f>PRODUTIVIDADE!A53</f>
        <v>Curitiba/PR, em 15 de Fevereiro de 2.017.</v>
      </c>
      <c r="B27" s="110"/>
      <c r="C27" s="110"/>
      <c r="D27" s="110"/>
      <c r="E27" s="110"/>
      <c r="F27" s="110"/>
    </row>
    <row r="28" spans="1:6" s="59" customFormat="1" x14ac:dyDescent="0.25">
      <c r="C28" s="49"/>
    </row>
    <row r="29" spans="1:6" s="59" customFormat="1" x14ac:dyDescent="0.25">
      <c r="C29" s="49"/>
    </row>
    <row r="30" spans="1:6" s="59" customFormat="1" x14ac:dyDescent="0.25">
      <c r="C30" s="49"/>
    </row>
    <row r="31" spans="1:6" s="59" customFormat="1" x14ac:dyDescent="0.25">
      <c r="A31" s="110" t="str">
        <f>PRODUTIVIDADE!A57</f>
        <v>Pontual Serviços Terceirizados Ltda</v>
      </c>
      <c r="B31" s="110"/>
      <c r="C31" s="110"/>
      <c r="D31" s="110"/>
      <c r="E31" s="110"/>
      <c r="F31" s="110"/>
    </row>
    <row r="32" spans="1:6" s="59" customFormat="1" x14ac:dyDescent="0.25">
      <c r="A32" s="110" t="str">
        <f>PRODUTIVIDADE!A58</f>
        <v>José Ivan Chassot</v>
      </c>
      <c r="B32" s="110"/>
      <c r="C32" s="110"/>
      <c r="D32" s="110"/>
      <c r="E32" s="110"/>
      <c r="F32" s="110"/>
    </row>
    <row r="33" spans="1:6" x14ac:dyDescent="0.25">
      <c r="A33" s="110" t="str">
        <f>PRODUTIVIDADE!A59</f>
        <v>Representante Legal</v>
      </c>
      <c r="B33" s="110"/>
      <c r="C33" s="110"/>
      <c r="D33" s="110"/>
      <c r="E33" s="110"/>
      <c r="F33" s="110"/>
    </row>
    <row r="34" spans="1:6" x14ac:dyDescent="0.25">
      <c r="A34" s="110" t="str">
        <f>PRODUTIVIDADE!A60</f>
        <v>CPF nº 881.213.649-49</v>
      </c>
      <c r="B34" s="110"/>
      <c r="C34" s="110"/>
      <c r="D34" s="110"/>
      <c r="E34" s="110"/>
      <c r="F34" s="110"/>
    </row>
    <row r="114" spans="4:4" x14ac:dyDescent="0.25">
      <c r="D114" s="2"/>
    </row>
  </sheetData>
  <mergeCells count="15">
    <mergeCell ref="A27:F27"/>
    <mergeCell ref="A31:F31"/>
    <mergeCell ref="A32:F32"/>
    <mergeCell ref="A33:F33"/>
    <mergeCell ref="A34:F34"/>
    <mergeCell ref="A1:F1"/>
    <mergeCell ref="A4:F4"/>
    <mergeCell ref="A13:E13"/>
    <mergeCell ref="A14:E14"/>
    <mergeCell ref="A6:F6"/>
    <mergeCell ref="A8:A12"/>
    <mergeCell ref="A2:C2"/>
    <mergeCell ref="A3:C3"/>
    <mergeCell ref="D2:F2"/>
    <mergeCell ref="D3:F3"/>
  </mergeCells>
  <hyperlinks>
    <hyperlink ref="A22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D114" sqref="D114"/>
    </sheetView>
  </sheetViews>
  <sheetFormatPr defaultRowHeight="13.5" x14ac:dyDescent="0.25"/>
  <cols>
    <col min="1" max="1" width="5.85546875" style="50" customWidth="1"/>
    <col min="2" max="2" width="48.7109375" style="50" customWidth="1"/>
    <col min="3" max="3" width="11.140625" style="50" customWidth="1"/>
    <col min="4" max="4" width="9.5703125" style="50" customWidth="1"/>
    <col min="5" max="6" width="15.85546875" style="50" customWidth="1"/>
    <col min="7" max="16384" width="9.140625" style="50"/>
  </cols>
  <sheetData>
    <row r="1" spans="1:6" x14ac:dyDescent="0.25">
      <c r="A1" s="113" t="s">
        <v>178</v>
      </c>
      <c r="B1" s="113"/>
      <c r="C1" s="113"/>
      <c r="D1" s="113"/>
      <c r="E1" s="113"/>
      <c r="F1" s="113"/>
    </row>
    <row r="2" spans="1:6" ht="15" customHeight="1" x14ac:dyDescent="0.25">
      <c r="A2" s="112" t="s">
        <v>0</v>
      </c>
      <c r="B2" s="112"/>
      <c r="C2" s="112"/>
      <c r="D2" s="123" t="str">
        <f>UNIFORMES!D2</f>
        <v>Reitoria - B</v>
      </c>
      <c r="E2" s="124"/>
      <c r="F2" s="125"/>
    </row>
    <row r="3" spans="1:6" ht="15" customHeight="1" x14ac:dyDescent="0.25">
      <c r="A3" s="112" t="s">
        <v>263</v>
      </c>
      <c r="B3" s="112"/>
      <c r="C3" s="112"/>
      <c r="D3" s="112" t="s">
        <v>243</v>
      </c>
      <c r="E3" s="112"/>
      <c r="F3" s="112"/>
    </row>
    <row r="4" spans="1:6" ht="15" customHeight="1" x14ac:dyDescent="0.25">
      <c r="A4" s="114" t="str">
        <f>UNIFORMES!A4</f>
        <v>DIA: 15/02/2017 ás 10:00 horas</v>
      </c>
      <c r="B4" s="114"/>
      <c r="C4" s="114"/>
      <c r="D4" s="114"/>
      <c r="E4" s="114"/>
      <c r="F4" s="114"/>
    </row>
    <row r="5" spans="1:6" x14ac:dyDescent="0.25">
      <c r="A5" s="51"/>
      <c r="B5" s="51"/>
      <c r="C5" s="51"/>
    </row>
    <row r="6" spans="1:6" x14ac:dyDescent="0.25">
      <c r="A6" s="119" t="s">
        <v>181</v>
      </c>
      <c r="B6" s="120"/>
      <c r="C6" s="120"/>
      <c r="D6" s="120"/>
      <c r="E6" s="120"/>
      <c r="F6" s="121"/>
    </row>
    <row r="7" spans="1:6" ht="40.5" x14ac:dyDescent="0.25">
      <c r="A7" s="52" t="s">
        <v>129</v>
      </c>
      <c r="B7" s="52" t="s">
        <v>130</v>
      </c>
      <c r="C7" s="16" t="s">
        <v>140</v>
      </c>
      <c r="D7" s="16" t="s">
        <v>141</v>
      </c>
      <c r="E7" s="16" t="s">
        <v>131</v>
      </c>
      <c r="F7" s="16" t="s">
        <v>142</v>
      </c>
    </row>
    <row r="8" spans="1:6" x14ac:dyDescent="0.25">
      <c r="A8" s="53">
        <v>1</v>
      </c>
      <c r="B8" s="54" t="s">
        <v>147</v>
      </c>
      <c r="C8" s="69">
        <v>0.25</v>
      </c>
      <c r="D8" s="55" t="s">
        <v>141</v>
      </c>
      <c r="E8" s="56">
        <v>3.74</v>
      </c>
      <c r="F8" s="57">
        <f t="shared" ref="F8:F9" si="0">C8*E8</f>
        <v>0.93500000000000005</v>
      </c>
    </row>
    <row r="9" spans="1:6" x14ac:dyDescent="0.25">
      <c r="A9" s="53">
        <f>A8+1</f>
        <v>2</v>
      </c>
      <c r="B9" s="54" t="s">
        <v>149</v>
      </c>
      <c r="C9" s="69">
        <v>0.25</v>
      </c>
      <c r="D9" s="55" t="s">
        <v>141</v>
      </c>
      <c r="E9" s="56">
        <v>3.5</v>
      </c>
      <c r="F9" s="57">
        <f t="shared" si="0"/>
        <v>0.875</v>
      </c>
    </row>
    <row r="10" spans="1:6" x14ac:dyDescent="0.25">
      <c r="A10" s="53">
        <f t="shared" ref="A10:A18" si="1">A9+1</f>
        <v>3</v>
      </c>
      <c r="B10" s="54" t="s">
        <v>186</v>
      </c>
      <c r="C10" s="69">
        <v>1</v>
      </c>
      <c r="D10" s="55" t="s">
        <v>141</v>
      </c>
      <c r="E10" s="56">
        <v>3.5</v>
      </c>
      <c r="F10" s="57">
        <f t="shared" ref="F10:F11" si="2">C10*E10</f>
        <v>3.5</v>
      </c>
    </row>
    <row r="11" spans="1:6" x14ac:dyDescent="0.25">
      <c r="A11" s="53">
        <f t="shared" si="1"/>
        <v>4</v>
      </c>
      <c r="B11" s="54" t="s">
        <v>152</v>
      </c>
      <c r="C11" s="69">
        <v>0.25</v>
      </c>
      <c r="D11" s="55" t="s">
        <v>141</v>
      </c>
      <c r="E11" s="56">
        <v>4</v>
      </c>
      <c r="F11" s="57">
        <f t="shared" si="2"/>
        <v>1</v>
      </c>
    </row>
    <row r="12" spans="1:6" x14ac:dyDescent="0.25">
      <c r="A12" s="53">
        <f t="shared" si="1"/>
        <v>5</v>
      </c>
      <c r="B12" s="54" t="s">
        <v>159</v>
      </c>
      <c r="C12" s="69">
        <v>1</v>
      </c>
      <c r="D12" s="55" t="s">
        <v>160</v>
      </c>
      <c r="E12" s="56">
        <v>2.5</v>
      </c>
      <c r="F12" s="57">
        <f t="shared" ref="F12:F13" si="3">C12*E12</f>
        <v>2.5</v>
      </c>
    </row>
    <row r="13" spans="1:6" x14ac:dyDescent="0.25">
      <c r="A13" s="53">
        <f t="shared" si="1"/>
        <v>6</v>
      </c>
      <c r="B13" s="54" t="s">
        <v>161</v>
      </c>
      <c r="C13" s="69">
        <v>0.25</v>
      </c>
      <c r="D13" s="55" t="s">
        <v>141</v>
      </c>
      <c r="E13" s="56">
        <v>2.2000000000000002</v>
      </c>
      <c r="F13" s="57">
        <f t="shared" si="3"/>
        <v>0.55000000000000004</v>
      </c>
    </row>
    <row r="14" spans="1:6" x14ac:dyDescent="0.25">
      <c r="A14" s="53">
        <f t="shared" si="1"/>
        <v>7</v>
      </c>
      <c r="B14" s="54" t="s">
        <v>162</v>
      </c>
      <c r="C14" s="69">
        <v>0.25</v>
      </c>
      <c r="D14" s="55" t="s">
        <v>141</v>
      </c>
      <c r="E14" s="56">
        <v>3.5</v>
      </c>
      <c r="F14" s="57">
        <f t="shared" ref="F14:F18" si="4">C14*E14</f>
        <v>0.875</v>
      </c>
    </row>
    <row r="15" spans="1:6" x14ac:dyDescent="0.25">
      <c r="A15" s="53">
        <f t="shared" si="1"/>
        <v>8</v>
      </c>
      <c r="B15" s="54" t="s">
        <v>163</v>
      </c>
      <c r="C15" s="69">
        <v>0.25</v>
      </c>
      <c r="D15" s="55" t="s">
        <v>141</v>
      </c>
      <c r="E15" s="56">
        <v>3.5</v>
      </c>
      <c r="F15" s="57">
        <f t="shared" si="4"/>
        <v>0.875</v>
      </c>
    </row>
    <row r="16" spans="1:6" x14ac:dyDescent="0.25">
      <c r="A16" s="53">
        <f t="shared" si="1"/>
        <v>9</v>
      </c>
      <c r="B16" s="54" t="s">
        <v>166</v>
      </c>
      <c r="C16" s="69">
        <v>0.25</v>
      </c>
      <c r="D16" s="55" t="s">
        <v>141</v>
      </c>
      <c r="E16" s="56">
        <v>9</v>
      </c>
      <c r="F16" s="57">
        <f t="shared" si="4"/>
        <v>2.25</v>
      </c>
    </row>
    <row r="17" spans="1:6" x14ac:dyDescent="0.25">
      <c r="A17" s="53">
        <f t="shared" si="1"/>
        <v>10</v>
      </c>
      <c r="B17" s="54" t="s">
        <v>167</v>
      </c>
      <c r="C17" s="69">
        <v>0.5</v>
      </c>
      <c r="D17" s="55" t="s">
        <v>141</v>
      </c>
      <c r="E17" s="56">
        <v>5</v>
      </c>
      <c r="F17" s="57">
        <f t="shared" si="4"/>
        <v>2.5</v>
      </c>
    </row>
    <row r="18" spans="1:6" x14ac:dyDescent="0.25">
      <c r="A18" s="53">
        <f t="shared" si="1"/>
        <v>11</v>
      </c>
      <c r="B18" s="54" t="s">
        <v>168</v>
      </c>
      <c r="C18" s="69">
        <v>0.25</v>
      </c>
      <c r="D18" s="55" t="s">
        <v>141</v>
      </c>
      <c r="E18" s="56">
        <v>9</v>
      </c>
      <c r="F18" s="57">
        <f t="shared" si="4"/>
        <v>2.25</v>
      </c>
    </row>
    <row r="19" spans="1:6" x14ac:dyDescent="0.25">
      <c r="A19" s="116" t="s">
        <v>180</v>
      </c>
      <c r="B19" s="117"/>
      <c r="C19" s="117"/>
      <c r="D19" s="117"/>
      <c r="E19" s="118"/>
      <c r="F19" s="58">
        <f>SUM(F8:F18)</f>
        <v>18.11</v>
      </c>
    </row>
    <row r="20" spans="1:6" x14ac:dyDescent="0.25">
      <c r="A20" s="116" t="s">
        <v>187</v>
      </c>
      <c r="B20" s="117"/>
      <c r="C20" s="117"/>
      <c r="D20" s="117"/>
      <c r="E20" s="118"/>
      <c r="F20" s="58">
        <f>F19*12</f>
        <v>217.32</v>
      </c>
    </row>
    <row r="22" spans="1:6" s="59" customFormat="1" x14ac:dyDescent="0.25">
      <c r="A22" s="47"/>
    </row>
    <row r="23" spans="1:6" s="44" customFormat="1" ht="13.7" customHeight="1" x14ac:dyDescent="0.25">
      <c r="A23" s="47" t="s">
        <v>249</v>
      </c>
    </row>
    <row r="24" spans="1:6" s="44" customFormat="1" ht="13.7" customHeight="1" x14ac:dyDescent="0.25">
      <c r="A24" s="47" t="s">
        <v>250</v>
      </c>
    </row>
    <row r="25" spans="1:6" s="44" customFormat="1" ht="13.7" customHeight="1" x14ac:dyDescent="0.25">
      <c r="A25" s="47" t="s">
        <v>251</v>
      </c>
    </row>
    <row r="26" spans="1:6" s="44" customFormat="1" ht="13.7" customHeight="1" x14ac:dyDescent="0.25">
      <c r="A26" s="47" t="s">
        <v>252</v>
      </c>
    </row>
    <row r="27" spans="1:6" s="44" customFormat="1" ht="13.7" customHeight="1" x14ac:dyDescent="0.25">
      <c r="A27" s="47" t="s">
        <v>253</v>
      </c>
    </row>
    <row r="28" spans="1:6" s="44" customFormat="1" ht="13.7" customHeight="1" x14ac:dyDescent="0.25">
      <c r="A28" s="47" t="s">
        <v>254</v>
      </c>
    </row>
    <row r="29" spans="1:6" s="44" customFormat="1" ht="13.7" customHeight="1" x14ac:dyDescent="0.25">
      <c r="A29" s="47" t="s">
        <v>255</v>
      </c>
    </row>
    <row r="30" spans="1:6" s="44" customFormat="1" ht="13.7" customHeight="1" x14ac:dyDescent="0.25">
      <c r="A30" s="47" t="s">
        <v>256</v>
      </c>
    </row>
    <row r="31" spans="1:6" s="44" customFormat="1" ht="13.7" customHeight="1" x14ac:dyDescent="0.25">
      <c r="A31" s="47" t="s">
        <v>257</v>
      </c>
    </row>
    <row r="32" spans="1:6" s="59" customFormat="1" x14ac:dyDescent="0.25"/>
    <row r="33" spans="1:6" s="59" customFormat="1" x14ac:dyDescent="0.25">
      <c r="A33" s="110" t="str">
        <f>UNIFORMES!A27</f>
        <v>Curitiba/PR, em 15 de Fevereiro de 2.017.</v>
      </c>
      <c r="B33" s="110"/>
      <c r="C33" s="110"/>
      <c r="D33" s="110"/>
      <c r="E33" s="110"/>
      <c r="F33" s="110"/>
    </row>
    <row r="34" spans="1:6" s="59" customFormat="1" x14ac:dyDescent="0.25">
      <c r="C34" s="49"/>
    </row>
    <row r="35" spans="1:6" s="59" customFormat="1" x14ac:dyDescent="0.25">
      <c r="C35" s="49"/>
    </row>
    <row r="36" spans="1:6" s="59" customFormat="1" x14ac:dyDescent="0.25">
      <c r="C36" s="49"/>
    </row>
    <row r="37" spans="1:6" x14ac:dyDescent="0.25">
      <c r="A37" s="110" t="str">
        <f>UNIFORMES!A31</f>
        <v>Pontual Serviços Terceirizados Ltda</v>
      </c>
      <c r="B37" s="110"/>
      <c r="C37" s="110"/>
      <c r="D37" s="110"/>
      <c r="E37" s="110"/>
      <c r="F37" s="110"/>
    </row>
    <row r="38" spans="1:6" x14ac:dyDescent="0.25">
      <c r="A38" s="110" t="str">
        <f>UNIFORMES!A32</f>
        <v>José Ivan Chassot</v>
      </c>
      <c r="B38" s="110"/>
      <c r="C38" s="110"/>
      <c r="D38" s="110"/>
      <c r="E38" s="110"/>
      <c r="F38" s="110"/>
    </row>
    <row r="39" spans="1:6" x14ac:dyDescent="0.25">
      <c r="A39" s="110" t="str">
        <f>UNIFORMES!A33</f>
        <v>Representante Legal</v>
      </c>
      <c r="B39" s="110"/>
      <c r="C39" s="110"/>
      <c r="D39" s="110"/>
      <c r="E39" s="110"/>
      <c r="F39" s="110"/>
    </row>
    <row r="40" spans="1:6" x14ac:dyDescent="0.25">
      <c r="A40" s="110" t="str">
        <f>UNIFORMES!A34</f>
        <v>CPF nº 881.213.649-49</v>
      </c>
      <c r="B40" s="110"/>
      <c r="C40" s="110"/>
      <c r="D40" s="110"/>
      <c r="E40" s="110"/>
      <c r="F40" s="110"/>
    </row>
    <row r="114" spans="4:4" x14ac:dyDescent="0.25">
      <c r="D114" s="2"/>
    </row>
  </sheetData>
  <mergeCells count="14">
    <mergeCell ref="A33:F33"/>
    <mergeCell ref="A37:F37"/>
    <mergeCell ref="A38:F38"/>
    <mergeCell ref="A39:F39"/>
    <mergeCell ref="A40:F40"/>
    <mergeCell ref="A6:F6"/>
    <mergeCell ref="A19:E19"/>
    <mergeCell ref="A20:E20"/>
    <mergeCell ref="A1:F1"/>
    <mergeCell ref="A2:C2"/>
    <mergeCell ref="D2:F2"/>
    <mergeCell ref="A3:C3"/>
    <mergeCell ref="D3:F3"/>
    <mergeCell ref="A4:F4"/>
  </mergeCells>
  <hyperlinks>
    <hyperlink ref="A28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8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workbookViewId="0">
      <selection activeCell="D114" sqref="D114"/>
    </sheetView>
  </sheetViews>
  <sheetFormatPr defaultRowHeight="13.5" x14ac:dyDescent="0.25"/>
  <cols>
    <col min="1" max="1" width="5.85546875" style="50" customWidth="1"/>
    <col min="2" max="2" width="48.7109375" style="50" customWidth="1"/>
    <col min="3" max="3" width="11.140625" style="50" customWidth="1"/>
    <col min="4" max="4" width="12.42578125" style="50" bestFit="1" customWidth="1"/>
    <col min="5" max="6" width="15.85546875" style="50" customWidth="1"/>
    <col min="7" max="16384" width="9.140625" style="50"/>
  </cols>
  <sheetData>
    <row r="1" spans="1:11" x14ac:dyDescent="0.25">
      <c r="A1" s="113" t="s">
        <v>178</v>
      </c>
      <c r="B1" s="113"/>
      <c r="C1" s="113"/>
      <c r="D1" s="113"/>
      <c r="E1" s="113"/>
      <c r="F1" s="113"/>
    </row>
    <row r="2" spans="1:11" ht="15" customHeight="1" x14ac:dyDescent="0.25">
      <c r="A2" s="112" t="s">
        <v>0</v>
      </c>
      <c r="B2" s="112"/>
      <c r="C2" s="112"/>
      <c r="D2" s="123" t="str">
        <f>'MATERIAIS CONS. DURÁV. E UTENS.'!D2:F2</f>
        <v>Reitoria - B</v>
      </c>
      <c r="E2" s="124"/>
      <c r="F2" s="125"/>
    </row>
    <row r="3" spans="1:11" ht="15" customHeight="1" x14ac:dyDescent="0.25">
      <c r="A3" s="112" t="s">
        <v>264</v>
      </c>
      <c r="B3" s="112"/>
      <c r="C3" s="112"/>
      <c r="D3" s="112" t="s">
        <v>243</v>
      </c>
      <c r="E3" s="112"/>
      <c r="F3" s="112"/>
    </row>
    <row r="4" spans="1:11" ht="15" customHeight="1" x14ac:dyDescent="0.25">
      <c r="A4" s="114" t="str">
        <f>'MATERIAIS CONS. DURÁV. E UTENS.'!A4:F4</f>
        <v>DIA: 15/02/2017 ás 10:00 horas</v>
      </c>
      <c r="B4" s="114"/>
      <c r="C4" s="114"/>
      <c r="D4" s="114"/>
      <c r="E4" s="114"/>
      <c r="F4" s="114"/>
      <c r="I4" s="63"/>
      <c r="J4" s="64"/>
      <c r="K4" s="65"/>
    </row>
    <row r="5" spans="1:11" x14ac:dyDescent="0.25">
      <c r="A5" s="51"/>
      <c r="B5" s="51"/>
      <c r="C5" s="51"/>
      <c r="J5" s="64"/>
      <c r="K5" s="66"/>
    </row>
    <row r="6" spans="1:11" x14ac:dyDescent="0.25">
      <c r="A6" s="119" t="s">
        <v>182</v>
      </c>
      <c r="B6" s="120"/>
      <c r="C6" s="120"/>
      <c r="D6" s="120"/>
      <c r="E6" s="120"/>
      <c r="F6" s="121"/>
      <c r="J6" s="64"/>
      <c r="K6" s="66"/>
    </row>
    <row r="7" spans="1:11" ht="40.5" x14ac:dyDescent="0.25">
      <c r="A7" s="52" t="s">
        <v>129</v>
      </c>
      <c r="B7" s="52" t="s">
        <v>130</v>
      </c>
      <c r="C7" s="16" t="s">
        <v>140</v>
      </c>
      <c r="D7" s="16" t="s">
        <v>141</v>
      </c>
      <c r="E7" s="16" t="s">
        <v>131</v>
      </c>
      <c r="F7" s="16" t="s">
        <v>142</v>
      </c>
    </row>
    <row r="8" spans="1:11" x14ac:dyDescent="0.25">
      <c r="A8" s="53">
        <v>1</v>
      </c>
      <c r="B8" s="54" t="s">
        <v>143</v>
      </c>
      <c r="C8" s="67">
        <v>1</v>
      </c>
      <c r="D8" s="55" t="s">
        <v>144</v>
      </c>
      <c r="E8" s="56">
        <v>0.77</v>
      </c>
      <c r="F8" s="57">
        <f>C8*E8</f>
        <v>0.77</v>
      </c>
    </row>
    <row r="9" spans="1:11" x14ac:dyDescent="0.25">
      <c r="A9" s="53">
        <f>A8+1</f>
        <v>2</v>
      </c>
      <c r="B9" s="54" t="s">
        <v>188</v>
      </c>
      <c r="C9" s="67">
        <v>1</v>
      </c>
      <c r="D9" s="55" t="s">
        <v>144</v>
      </c>
      <c r="E9" s="56">
        <v>2.9</v>
      </c>
      <c r="F9" s="57">
        <f t="shared" ref="F9:F13" si="0">C9*E9</f>
        <v>2.9</v>
      </c>
    </row>
    <row r="10" spans="1:11" x14ac:dyDescent="0.25">
      <c r="A10" s="53">
        <f t="shared" ref="A10:A21" si="1">A9+1</f>
        <v>3</v>
      </c>
      <c r="B10" s="54" t="s">
        <v>145</v>
      </c>
      <c r="C10" s="67">
        <v>1</v>
      </c>
      <c r="D10" s="55" t="s">
        <v>146</v>
      </c>
      <c r="E10" s="56">
        <v>4.29</v>
      </c>
      <c r="F10" s="57">
        <f t="shared" si="0"/>
        <v>4.29</v>
      </c>
    </row>
    <row r="11" spans="1:11" x14ac:dyDescent="0.25">
      <c r="A11" s="53">
        <f t="shared" si="1"/>
        <v>4</v>
      </c>
      <c r="B11" s="54" t="s">
        <v>148</v>
      </c>
      <c r="C11" s="67">
        <v>2</v>
      </c>
      <c r="D11" s="55" t="s">
        <v>144</v>
      </c>
      <c r="E11" s="56">
        <v>5</v>
      </c>
      <c r="F11" s="57">
        <f t="shared" si="0"/>
        <v>10</v>
      </c>
    </row>
    <row r="12" spans="1:11" x14ac:dyDescent="0.25">
      <c r="A12" s="53">
        <f t="shared" si="1"/>
        <v>5</v>
      </c>
      <c r="B12" s="54" t="s">
        <v>150</v>
      </c>
      <c r="C12" s="67">
        <v>1</v>
      </c>
      <c r="D12" s="55" t="s">
        <v>190</v>
      </c>
      <c r="E12" s="56">
        <v>8</v>
      </c>
      <c r="F12" s="57">
        <f t="shared" si="0"/>
        <v>8</v>
      </c>
    </row>
    <row r="13" spans="1:11" x14ac:dyDescent="0.25">
      <c r="A13" s="53">
        <f t="shared" si="1"/>
        <v>6</v>
      </c>
      <c r="B13" s="54" t="s">
        <v>189</v>
      </c>
      <c r="C13" s="67">
        <v>1</v>
      </c>
      <c r="D13" s="55" t="s">
        <v>190</v>
      </c>
      <c r="E13" s="56">
        <v>8</v>
      </c>
      <c r="F13" s="57">
        <f t="shared" si="0"/>
        <v>8</v>
      </c>
    </row>
    <row r="14" spans="1:11" x14ac:dyDescent="0.25">
      <c r="A14" s="53">
        <f t="shared" si="1"/>
        <v>7</v>
      </c>
      <c r="B14" s="54" t="s">
        <v>258</v>
      </c>
      <c r="C14" s="67">
        <v>1</v>
      </c>
      <c r="D14" s="55" t="s">
        <v>141</v>
      </c>
      <c r="E14" s="56">
        <v>0.61</v>
      </c>
      <c r="F14" s="57">
        <f>C14*E14</f>
        <v>0.61</v>
      </c>
    </row>
    <row r="15" spans="1:11" x14ac:dyDescent="0.25">
      <c r="A15" s="53">
        <f t="shared" si="1"/>
        <v>8</v>
      </c>
      <c r="B15" s="54" t="s">
        <v>151</v>
      </c>
      <c r="C15" s="67">
        <v>1</v>
      </c>
      <c r="D15" s="55" t="s">
        <v>141</v>
      </c>
      <c r="E15" s="56">
        <v>2.2999999999999998</v>
      </c>
      <c r="F15" s="57">
        <f t="shared" ref="F15:F17" si="2">C15*E15</f>
        <v>2.2999999999999998</v>
      </c>
    </row>
    <row r="16" spans="1:11" x14ac:dyDescent="0.25">
      <c r="A16" s="53">
        <f t="shared" si="1"/>
        <v>9</v>
      </c>
      <c r="B16" s="54" t="s">
        <v>153</v>
      </c>
      <c r="C16" s="67">
        <v>1</v>
      </c>
      <c r="D16" s="55" t="s">
        <v>141</v>
      </c>
      <c r="E16" s="56">
        <v>0.95</v>
      </c>
      <c r="F16" s="57">
        <f t="shared" si="2"/>
        <v>0.95</v>
      </c>
    </row>
    <row r="17" spans="1:6" x14ac:dyDescent="0.25">
      <c r="A17" s="53">
        <f t="shared" si="1"/>
        <v>10</v>
      </c>
      <c r="B17" s="54" t="s">
        <v>154</v>
      </c>
      <c r="C17" s="67">
        <v>1</v>
      </c>
      <c r="D17" s="55" t="s">
        <v>141</v>
      </c>
      <c r="E17" s="56">
        <v>0.52</v>
      </c>
      <c r="F17" s="57">
        <f t="shared" si="2"/>
        <v>0.52</v>
      </c>
    </row>
    <row r="18" spans="1:6" x14ac:dyDescent="0.25">
      <c r="A18" s="53">
        <f t="shared" si="1"/>
        <v>11</v>
      </c>
      <c r="B18" s="54" t="s">
        <v>155</v>
      </c>
      <c r="C18" s="67">
        <v>1</v>
      </c>
      <c r="D18" s="55" t="s">
        <v>156</v>
      </c>
      <c r="E18" s="56">
        <v>0.95</v>
      </c>
      <c r="F18" s="57">
        <f>C18*E18</f>
        <v>0.95</v>
      </c>
    </row>
    <row r="19" spans="1:6" x14ac:dyDescent="0.25">
      <c r="A19" s="53">
        <f t="shared" si="1"/>
        <v>12</v>
      </c>
      <c r="B19" s="54" t="s">
        <v>157</v>
      </c>
      <c r="C19" s="67">
        <v>1</v>
      </c>
      <c r="D19" s="55" t="s">
        <v>141</v>
      </c>
      <c r="E19" s="56">
        <v>0.27</v>
      </c>
      <c r="F19" s="57">
        <f t="shared" ref="F19:F30" si="3">C19*E19</f>
        <v>0.27</v>
      </c>
    </row>
    <row r="20" spans="1:6" x14ac:dyDescent="0.25">
      <c r="A20" s="53">
        <f t="shared" si="1"/>
        <v>13</v>
      </c>
      <c r="B20" s="54" t="s">
        <v>158</v>
      </c>
      <c r="C20" s="67">
        <v>1</v>
      </c>
      <c r="D20" s="55" t="s">
        <v>141</v>
      </c>
      <c r="E20" s="56">
        <v>1.89</v>
      </c>
      <c r="F20" s="57">
        <f t="shared" si="3"/>
        <v>1.89</v>
      </c>
    </row>
    <row r="21" spans="1:6" x14ac:dyDescent="0.25">
      <c r="A21" s="53">
        <f t="shared" si="1"/>
        <v>14</v>
      </c>
      <c r="B21" s="54" t="s">
        <v>191</v>
      </c>
      <c r="C21" s="67">
        <v>2</v>
      </c>
      <c r="D21" s="55" t="s">
        <v>141</v>
      </c>
      <c r="E21" s="56">
        <v>0.25</v>
      </c>
      <c r="F21" s="57">
        <f t="shared" si="3"/>
        <v>0.5</v>
      </c>
    </row>
    <row r="22" spans="1:6" ht="25.5" x14ac:dyDescent="0.25">
      <c r="A22" s="53">
        <v>15</v>
      </c>
      <c r="B22" s="68" t="s">
        <v>236</v>
      </c>
      <c r="C22" s="67">
        <v>1</v>
      </c>
      <c r="D22" s="55" t="s">
        <v>237</v>
      </c>
      <c r="E22" s="56">
        <v>6.59</v>
      </c>
      <c r="F22" s="57">
        <f t="shared" si="3"/>
        <v>6.59</v>
      </c>
    </row>
    <row r="23" spans="1:6" x14ac:dyDescent="0.25">
      <c r="A23" s="53">
        <v>16</v>
      </c>
      <c r="B23" s="68" t="s">
        <v>238</v>
      </c>
      <c r="C23" s="67">
        <v>1</v>
      </c>
      <c r="D23" s="55" t="s">
        <v>141</v>
      </c>
      <c r="E23" s="56">
        <v>2.2999999999999998</v>
      </c>
      <c r="F23" s="57">
        <f t="shared" si="3"/>
        <v>2.2999999999999998</v>
      </c>
    </row>
    <row r="24" spans="1:6" x14ac:dyDescent="0.25">
      <c r="A24" s="53">
        <v>17</v>
      </c>
      <c r="B24" s="68" t="s">
        <v>192</v>
      </c>
      <c r="C24" s="67">
        <v>5</v>
      </c>
      <c r="D24" s="55" t="s">
        <v>141</v>
      </c>
      <c r="E24" s="56">
        <v>0.77</v>
      </c>
      <c r="F24" s="57">
        <f t="shared" si="3"/>
        <v>3.85</v>
      </c>
    </row>
    <row r="25" spans="1:6" x14ac:dyDescent="0.25">
      <c r="A25" s="53">
        <v>18</v>
      </c>
      <c r="B25" s="68" t="s">
        <v>239</v>
      </c>
      <c r="C25" s="67">
        <v>1</v>
      </c>
      <c r="D25" s="55" t="s">
        <v>144</v>
      </c>
      <c r="E25" s="56">
        <v>10.5</v>
      </c>
      <c r="F25" s="57">
        <f>C25*E25</f>
        <v>10.5</v>
      </c>
    </row>
    <row r="26" spans="1:6" x14ac:dyDescent="0.25">
      <c r="A26" s="53">
        <v>19</v>
      </c>
      <c r="B26" s="68" t="s">
        <v>164</v>
      </c>
      <c r="C26" s="67">
        <v>1</v>
      </c>
      <c r="D26" s="55" t="s">
        <v>141</v>
      </c>
      <c r="E26" s="56">
        <v>0.8</v>
      </c>
      <c r="F26" s="57">
        <f t="shared" si="3"/>
        <v>0.8</v>
      </c>
    </row>
    <row r="27" spans="1:6" x14ac:dyDescent="0.25">
      <c r="A27" s="53">
        <v>20</v>
      </c>
      <c r="B27" s="68" t="s">
        <v>193</v>
      </c>
      <c r="C27" s="67">
        <v>1</v>
      </c>
      <c r="D27" s="55" t="s">
        <v>165</v>
      </c>
      <c r="E27" s="56">
        <v>4.4800000000000004</v>
      </c>
      <c r="F27" s="57">
        <f t="shared" si="3"/>
        <v>4.4800000000000004</v>
      </c>
    </row>
    <row r="28" spans="1:6" x14ac:dyDescent="0.25">
      <c r="A28" s="53">
        <v>21</v>
      </c>
      <c r="B28" s="68" t="s">
        <v>240</v>
      </c>
      <c r="C28" s="67">
        <v>1</v>
      </c>
      <c r="D28" s="55" t="s">
        <v>141</v>
      </c>
      <c r="E28" s="56">
        <v>0.3</v>
      </c>
      <c r="F28" s="57">
        <f t="shared" si="3"/>
        <v>0.3</v>
      </c>
    </row>
    <row r="29" spans="1:6" x14ac:dyDescent="0.25">
      <c r="A29" s="53">
        <v>22</v>
      </c>
      <c r="B29" s="68" t="s">
        <v>241</v>
      </c>
      <c r="C29" s="67">
        <v>1</v>
      </c>
      <c r="D29" s="55" t="s">
        <v>141</v>
      </c>
      <c r="E29" s="56">
        <v>0.3</v>
      </c>
      <c r="F29" s="57">
        <f t="shared" si="3"/>
        <v>0.3</v>
      </c>
    </row>
    <row r="30" spans="1:6" x14ac:dyDescent="0.25">
      <c r="A30" s="53">
        <v>23</v>
      </c>
      <c r="B30" s="68" t="s">
        <v>242</v>
      </c>
      <c r="C30" s="67">
        <v>1</v>
      </c>
      <c r="D30" s="55" t="s">
        <v>141</v>
      </c>
      <c r="E30" s="56">
        <v>0.3</v>
      </c>
      <c r="F30" s="57">
        <f t="shared" si="3"/>
        <v>0.3</v>
      </c>
    </row>
    <row r="31" spans="1:6" x14ac:dyDescent="0.25">
      <c r="A31" s="116" t="s">
        <v>180</v>
      </c>
      <c r="B31" s="117"/>
      <c r="C31" s="117"/>
      <c r="D31" s="117"/>
      <c r="E31" s="118"/>
      <c r="F31" s="58">
        <f>SUM(F8:F30)</f>
        <v>71.36999999999999</v>
      </c>
    </row>
    <row r="32" spans="1:6" x14ac:dyDescent="0.25">
      <c r="A32" s="116" t="s">
        <v>187</v>
      </c>
      <c r="B32" s="117"/>
      <c r="C32" s="117"/>
      <c r="D32" s="117"/>
      <c r="E32" s="118"/>
      <c r="F32" s="58">
        <f>F31*12</f>
        <v>856.43999999999983</v>
      </c>
    </row>
    <row r="34" spans="1:6" s="59" customFormat="1" x14ac:dyDescent="0.25">
      <c r="A34" s="47"/>
    </row>
    <row r="35" spans="1:6" s="44" customFormat="1" ht="13.7" customHeight="1" x14ac:dyDescent="0.25">
      <c r="A35" s="47" t="s">
        <v>249</v>
      </c>
    </row>
    <row r="36" spans="1:6" s="44" customFormat="1" ht="13.7" customHeight="1" x14ac:dyDescent="0.25">
      <c r="A36" s="47" t="s">
        <v>250</v>
      </c>
    </row>
    <row r="37" spans="1:6" s="44" customFormat="1" ht="13.7" customHeight="1" x14ac:dyDescent="0.25">
      <c r="A37" s="47" t="s">
        <v>251</v>
      </c>
    </row>
    <row r="38" spans="1:6" s="44" customFormat="1" ht="13.7" customHeight="1" x14ac:dyDescent="0.25">
      <c r="A38" s="47" t="s">
        <v>252</v>
      </c>
    </row>
    <row r="39" spans="1:6" s="44" customFormat="1" ht="13.7" customHeight="1" x14ac:dyDescent="0.25">
      <c r="A39" s="47" t="s">
        <v>253</v>
      </c>
    </row>
    <row r="40" spans="1:6" s="44" customFormat="1" ht="13.7" customHeight="1" x14ac:dyDescent="0.25">
      <c r="A40" s="47" t="s">
        <v>254</v>
      </c>
    </row>
    <row r="41" spans="1:6" s="44" customFormat="1" ht="13.7" customHeight="1" x14ac:dyDescent="0.25">
      <c r="A41" s="47" t="s">
        <v>255</v>
      </c>
    </row>
    <row r="42" spans="1:6" s="44" customFormat="1" ht="13.7" customHeight="1" x14ac:dyDescent="0.25">
      <c r="A42" s="47" t="s">
        <v>256</v>
      </c>
    </row>
    <row r="43" spans="1:6" s="44" customFormat="1" ht="13.7" customHeight="1" x14ac:dyDescent="0.25">
      <c r="A43" s="47" t="s">
        <v>257</v>
      </c>
    </row>
    <row r="44" spans="1:6" s="59" customFormat="1" x14ac:dyDescent="0.25"/>
    <row r="45" spans="1:6" s="59" customFormat="1" x14ac:dyDescent="0.25">
      <c r="A45" s="110" t="str">
        <f>'MATERIAIS CONS. DURÁV. E UTENS.'!A33:F33</f>
        <v>Curitiba/PR, em 15 de Fevereiro de 2.017.</v>
      </c>
      <c r="B45" s="110"/>
      <c r="C45" s="110"/>
      <c r="D45" s="110"/>
      <c r="E45" s="110"/>
      <c r="F45" s="110"/>
    </row>
    <row r="46" spans="1:6" s="59" customFormat="1" x14ac:dyDescent="0.25">
      <c r="C46" s="49"/>
    </row>
    <row r="47" spans="1:6" s="59" customFormat="1" x14ac:dyDescent="0.25">
      <c r="C47" s="49"/>
    </row>
    <row r="48" spans="1:6" s="59" customFormat="1" x14ac:dyDescent="0.25">
      <c r="C48" s="49"/>
    </row>
    <row r="49" spans="1:6" x14ac:dyDescent="0.25">
      <c r="A49" s="110" t="str">
        <f>'MATERIAIS CONS. DURÁV. E UTENS.'!A37:F37</f>
        <v>Pontual Serviços Terceirizados Ltda</v>
      </c>
      <c r="B49" s="110"/>
      <c r="C49" s="110"/>
      <c r="D49" s="110"/>
      <c r="E49" s="110"/>
      <c r="F49" s="110"/>
    </row>
    <row r="50" spans="1:6" x14ac:dyDescent="0.25">
      <c r="A50" s="110" t="str">
        <f>'MATERIAIS CONS. DURÁV. E UTENS.'!A38:F38</f>
        <v>José Ivan Chassot</v>
      </c>
      <c r="B50" s="110"/>
      <c r="C50" s="110"/>
      <c r="D50" s="110"/>
      <c r="E50" s="110"/>
      <c r="F50" s="110"/>
    </row>
    <row r="51" spans="1:6" x14ac:dyDescent="0.25">
      <c r="A51" s="110" t="str">
        <f>'MATERIAIS CONS. DURÁV. E UTENS.'!A39:F39</f>
        <v>Representante Legal</v>
      </c>
      <c r="B51" s="110"/>
      <c r="C51" s="110"/>
      <c r="D51" s="110"/>
      <c r="E51" s="110"/>
      <c r="F51" s="110"/>
    </row>
    <row r="52" spans="1:6" x14ac:dyDescent="0.25">
      <c r="A52" s="110" t="str">
        <f>'MATERIAIS CONS. DURÁV. E UTENS.'!A40:F40</f>
        <v>CPF nº 881.213.649-49</v>
      </c>
      <c r="B52" s="110"/>
      <c r="C52" s="110"/>
      <c r="D52" s="110"/>
      <c r="E52" s="110"/>
      <c r="F52" s="110"/>
    </row>
    <row r="114" spans="4:4" x14ac:dyDescent="0.25">
      <c r="D114" s="2"/>
    </row>
  </sheetData>
  <mergeCells count="14">
    <mergeCell ref="A45:F45"/>
    <mergeCell ref="A49:F49"/>
    <mergeCell ref="A50:F50"/>
    <mergeCell ref="A51:F51"/>
    <mergeCell ref="A52:F52"/>
    <mergeCell ref="A32:E32"/>
    <mergeCell ref="D3:F3"/>
    <mergeCell ref="A6:F6"/>
    <mergeCell ref="D2:F2"/>
    <mergeCell ref="A1:F1"/>
    <mergeCell ref="A3:C3"/>
    <mergeCell ref="A4:F4"/>
    <mergeCell ref="A2:C2"/>
    <mergeCell ref="A31:E31"/>
  </mergeCells>
  <hyperlinks>
    <hyperlink ref="A40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83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tabSelected="1" workbookViewId="0">
      <selection activeCell="L15" sqref="L15"/>
    </sheetView>
  </sheetViews>
  <sheetFormatPr defaultRowHeight="13.5" x14ac:dyDescent="0.25"/>
  <cols>
    <col min="1" max="1" width="5.85546875" style="50" customWidth="1"/>
    <col min="2" max="2" width="48.7109375" style="50" customWidth="1"/>
    <col min="3" max="3" width="12.140625" style="50" customWidth="1"/>
    <col min="4" max="4" width="14.85546875" style="50" customWidth="1"/>
    <col min="5" max="6" width="14.28515625" style="50" customWidth="1"/>
    <col min="7" max="16384" width="9.140625" style="50"/>
  </cols>
  <sheetData>
    <row r="1" spans="1:6" x14ac:dyDescent="0.25">
      <c r="A1" s="113" t="s">
        <v>178</v>
      </c>
      <c r="B1" s="113"/>
      <c r="C1" s="113"/>
      <c r="D1" s="113"/>
      <c r="E1" s="113"/>
      <c r="F1" s="113"/>
    </row>
    <row r="2" spans="1:6" ht="15" customHeight="1" x14ac:dyDescent="0.25">
      <c r="A2" s="112" t="s">
        <v>0</v>
      </c>
      <c r="B2" s="112"/>
      <c r="C2" s="112"/>
      <c r="D2" s="112" t="str">
        <f>'MATERIAL DE USO NÃO EXCEPCIONAL'!D2:F2</f>
        <v>Reitoria - B</v>
      </c>
      <c r="E2" s="112"/>
      <c r="F2" s="112"/>
    </row>
    <row r="3" spans="1:6" ht="15" customHeight="1" x14ac:dyDescent="0.25">
      <c r="A3" s="112" t="s">
        <v>263</v>
      </c>
      <c r="B3" s="112"/>
      <c r="C3" s="112"/>
      <c r="D3" s="112" t="s">
        <v>243</v>
      </c>
      <c r="E3" s="112"/>
      <c r="F3" s="112"/>
    </row>
    <row r="4" spans="1:6" ht="15" customHeight="1" x14ac:dyDescent="0.25">
      <c r="A4" s="114" t="str">
        <f>'MATERIAL DE USO NÃO EXCEPCIONAL'!A4:F4</f>
        <v>DIA: 15/02/2017 ás 10:00 horas</v>
      </c>
      <c r="B4" s="114"/>
      <c r="C4" s="114"/>
      <c r="D4" s="114"/>
      <c r="E4" s="114"/>
      <c r="F4" s="114"/>
    </row>
    <row r="5" spans="1:6" x14ac:dyDescent="0.25">
      <c r="A5" s="51"/>
      <c r="B5" s="51"/>
      <c r="C5" s="51"/>
    </row>
    <row r="6" spans="1:6" x14ac:dyDescent="0.25">
      <c r="A6" s="119" t="s">
        <v>169</v>
      </c>
      <c r="B6" s="120"/>
      <c r="C6" s="120"/>
      <c r="D6" s="120"/>
      <c r="E6" s="120"/>
      <c r="F6" s="121"/>
    </row>
    <row r="7" spans="1:6" ht="40.5" x14ac:dyDescent="0.25">
      <c r="A7" s="52" t="s">
        <v>129</v>
      </c>
      <c r="B7" s="52" t="s">
        <v>130</v>
      </c>
      <c r="C7" s="16" t="s">
        <v>141</v>
      </c>
      <c r="D7" s="16" t="s">
        <v>170</v>
      </c>
      <c r="E7" s="16" t="s">
        <v>171</v>
      </c>
      <c r="F7" s="16" t="s">
        <v>172</v>
      </c>
    </row>
    <row r="8" spans="1:6" ht="27" x14ac:dyDescent="0.25">
      <c r="A8" s="53">
        <v>1</v>
      </c>
      <c r="B8" s="54" t="s">
        <v>195</v>
      </c>
      <c r="C8" s="55" t="s">
        <v>141</v>
      </c>
      <c r="D8" s="88">
        <v>3</v>
      </c>
      <c r="E8" s="56">
        <v>250</v>
      </c>
      <c r="F8" s="57">
        <f>E8*D8</f>
        <v>750</v>
      </c>
    </row>
    <row r="9" spans="1:6" ht="40.5" x14ac:dyDescent="0.25">
      <c r="A9" s="53">
        <f>A8+1</f>
        <v>2</v>
      </c>
      <c r="B9" s="54" t="s">
        <v>196</v>
      </c>
      <c r="C9" s="55" t="s">
        <v>141</v>
      </c>
      <c r="D9" s="88">
        <v>3</v>
      </c>
      <c r="E9" s="56">
        <v>210</v>
      </c>
      <c r="F9" s="57">
        <f t="shared" ref="F9:F17" si="0">E9*D9</f>
        <v>630</v>
      </c>
    </row>
    <row r="10" spans="1:6" x14ac:dyDescent="0.25">
      <c r="A10" s="53">
        <f t="shared" ref="A10:A17" si="1">A9+1</f>
        <v>3</v>
      </c>
      <c r="B10" s="54" t="s">
        <v>197</v>
      </c>
      <c r="C10" s="55" t="s">
        <v>141</v>
      </c>
      <c r="D10" s="88">
        <v>3</v>
      </c>
      <c r="E10" s="56">
        <v>35</v>
      </c>
      <c r="F10" s="57">
        <f t="shared" si="0"/>
        <v>105</v>
      </c>
    </row>
    <row r="11" spans="1:6" x14ac:dyDescent="0.25">
      <c r="A11" s="53">
        <f t="shared" si="1"/>
        <v>4</v>
      </c>
      <c r="B11" s="54" t="s">
        <v>198</v>
      </c>
      <c r="C11" s="55" t="s">
        <v>141</v>
      </c>
      <c r="D11" s="88">
        <v>3</v>
      </c>
      <c r="E11" s="56">
        <v>750</v>
      </c>
      <c r="F11" s="57">
        <f t="shared" si="0"/>
        <v>2250</v>
      </c>
    </row>
    <row r="12" spans="1:6" x14ac:dyDescent="0.25">
      <c r="A12" s="53">
        <f t="shared" si="1"/>
        <v>5</v>
      </c>
      <c r="B12" s="54" t="s">
        <v>199</v>
      </c>
      <c r="C12" s="55" t="s">
        <v>141</v>
      </c>
      <c r="D12" s="88">
        <v>3</v>
      </c>
      <c r="E12" s="56">
        <v>75</v>
      </c>
      <c r="F12" s="57">
        <f t="shared" si="0"/>
        <v>225</v>
      </c>
    </row>
    <row r="13" spans="1:6" x14ac:dyDescent="0.25">
      <c r="A13" s="53">
        <f t="shared" si="1"/>
        <v>6</v>
      </c>
      <c r="B13" s="54" t="s">
        <v>200</v>
      </c>
      <c r="C13" s="55" t="s">
        <v>141</v>
      </c>
      <c r="D13" s="88">
        <v>3</v>
      </c>
      <c r="E13" s="56">
        <v>50</v>
      </c>
      <c r="F13" s="57">
        <f t="shared" si="0"/>
        <v>150</v>
      </c>
    </row>
    <row r="14" spans="1:6" x14ac:dyDescent="0.25">
      <c r="A14" s="53">
        <f t="shared" si="1"/>
        <v>7</v>
      </c>
      <c r="B14" s="54" t="s">
        <v>201</v>
      </c>
      <c r="C14" s="55" t="s">
        <v>141</v>
      </c>
      <c r="D14" s="88">
        <v>3</v>
      </c>
      <c r="E14" s="56">
        <v>15</v>
      </c>
      <c r="F14" s="57">
        <f t="shared" si="0"/>
        <v>45</v>
      </c>
    </row>
    <row r="15" spans="1:6" ht="27" x14ac:dyDescent="0.25">
      <c r="A15" s="53">
        <f t="shared" si="1"/>
        <v>8</v>
      </c>
      <c r="B15" s="54" t="s">
        <v>202</v>
      </c>
      <c r="C15" s="55" t="s">
        <v>141</v>
      </c>
      <c r="D15" s="89">
        <v>1</v>
      </c>
      <c r="E15" s="56">
        <v>240</v>
      </c>
      <c r="F15" s="57">
        <f t="shared" si="0"/>
        <v>240</v>
      </c>
    </row>
    <row r="16" spans="1:6" x14ac:dyDescent="0.25">
      <c r="A16" s="53">
        <f t="shared" si="1"/>
        <v>9</v>
      </c>
      <c r="B16" s="54" t="s">
        <v>203</v>
      </c>
      <c r="C16" s="55" t="s">
        <v>141</v>
      </c>
      <c r="D16" s="88">
        <v>1</v>
      </c>
      <c r="E16" s="56">
        <v>55</v>
      </c>
      <c r="F16" s="57">
        <f t="shared" si="0"/>
        <v>55</v>
      </c>
    </row>
    <row r="17" spans="1:6" x14ac:dyDescent="0.25">
      <c r="A17" s="53">
        <f t="shared" si="1"/>
        <v>10</v>
      </c>
      <c r="B17" s="54" t="s">
        <v>204</v>
      </c>
      <c r="C17" s="55" t="s">
        <v>141</v>
      </c>
      <c r="D17" s="88">
        <v>10</v>
      </c>
      <c r="E17" s="56">
        <v>4.5</v>
      </c>
      <c r="F17" s="57">
        <f t="shared" si="0"/>
        <v>45</v>
      </c>
    </row>
    <row r="18" spans="1:6" x14ac:dyDescent="0.25">
      <c r="A18" s="116" t="s">
        <v>194</v>
      </c>
      <c r="B18" s="117"/>
      <c r="C18" s="117"/>
      <c r="D18" s="117"/>
      <c r="E18" s="117"/>
      <c r="F18" s="58">
        <f>SUM(F8:F17)/12</f>
        <v>374.58333333333331</v>
      </c>
    </row>
    <row r="19" spans="1:6" x14ac:dyDescent="0.25">
      <c r="A19" s="60" t="s">
        <v>234</v>
      </c>
      <c r="B19" s="61"/>
      <c r="C19" s="62">
        <v>4</v>
      </c>
      <c r="D19" s="61" t="s">
        <v>235</v>
      </c>
      <c r="E19" s="61"/>
      <c r="F19" s="58">
        <f>F18/C19</f>
        <v>93.645833333333329</v>
      </c>
    </row>
    <row r="20" spans="1:6" x14ac:dyDescent="0.25">
      <c r="A20" s="116" t="s">
        <v>211</v>
      </c>
      <c r="B20" s="117"/>
      <c r="C20" s="117"/>
      <c r="D20" s="117"/>
      <c r="E20" s="117"/>
      <c r="F20" s="58">
        <f>F18*12</f>
        <v>4495</v>
      </c>
    </row>
    <row r="22" spans="1:6" s="59" customFormat="1" x14ac:dyDescent="0.25">
      <c r="A22" s="47"/>
    </row>
    <row r="23" spans="1:6" s="59" customFormat="1" x14ac:dyDescent="0.25">
      <c r="A23" s="47" t="s">
        <v>249</v>
      </c>
    </row>
    <row r="24" spans="1:6" s="59" customFormat="1" x14ac:dyDescent="0.25">
      <c r="A24" s="47" t="s">
        <v>250</v>
      </c>
    </row>
    <row r="25" spans="1:6" s="59" customFormat="1" x14ac:dyDescent="0.25">
      <c r="A25" s="47" t="s">
        <v>251</v>
      </c>
    </row>
    <row r="26" spans="1:6" s="59" customFormat="1" x14ac:dyDescent="0.25">
      <c r="A26" s="47" t="s">
        <v>252</v>
      </c>
    </row>
    <row r="27" spans="1:6" s="59" customFormat="1" x14ac:dyDescent="0.25">
      <c r="A27" s="47" t="s">
        <v>253</v>
      </c>
    </row>
    <row r="28" spans="1:6" s="59" customFormat="1" x14ac:dyDescent="0.25">
      <c r="A28" s="47" t="s">
        <v>254</v>
      </c>
    </row>
    <row r="29" spans="1:6" s="59" customFormat="1" x14ac:dyDescent="0.25">
      <c r="A29" s="47" t="s">
        <v>255</v>
      </c>
    </row>
    <row r="30" spans="1:6" s="59" customFormat="1" x14ac:dyDescent="0.25">
      <c r="A30" s="47" t="s">
        <v>256</v>
      </c>
    </row>
    <row r="31" spans="1:6" s="59" customFormat="1" x14ac:dyDescent="0.25">
      <c r="A31" s="47" t="s">
        <v>257</v>
      </c>
    </row>
    <row r="32" spans="1:6" s="59" customFormat="1" x14ac:dyDescent="0.25"/>
    <row r="33" spans="1:6" s="59" customFormat="1" x14ac:dyDescent="0.25">
      <c r="A33" s="110" t="str">
        <f>'MATERIAL DE USO NÃO EXCEPCIONAL'!A45:F45</f>
        <v>Curitiba/PR, em 15 de Fevereiro de 2.017.</v>
      </c>
      <c r="B33" s="110"/>
      <c r="C33" s="110"/>
      <c r="D33" s="110"/>
      <c r="E33" s="110"/>
      <c r="F33" s="110"/>
    </row>
    <row r="34" spans="1:6" s="59" customFormat="1" x14ac:dyDescent="0.25">
      <c r="C34" s="49"/>
    </row>
    <row r="35" spans="1:6" s="59" customFormat="1" x14ac:dyDescent="0.25">
      <c r="C35" s="49"/>
    </row>
    <row r="36" spans="1:6" s="59" customFormat="1" x14ac:dyDescent="0.25">
      <c r="C36" s="49"/>
    </row>
    <row r="37" spans="1:6" x14ac:dyDescent="0.25">
      <c r="A37" s="110" t="str">
        <f>'MATERIAL DE USO NÃO EXCEPCIONAL'!A49:F49</f>
        <v>Pontual Serviços Terceirizados Ltda</v>
      </c>
      <c r="B37" s="110"/>
      <c r="C37" s="110"/>
      <c r="D37" s="110"/>
      <c r="E37" s="110"/>
      <c r="F37" s="110"/>
    </row>
    <row r="38" spans="1:6" x14ac:dyDescent="0.25">
      <c r="A38" s="110" t="str">
        <f>'MATERIAL DE USO NÃO EXCEPCIONAL'!A50:F50</f>
        <v>José Ivan Chassot</v>
      </c>
      <c r="B38" s="110"/>
      <c r="C38" s="110"/>
      <c r="D38" s="110"/>
      <c r="E38" s="110"/>
      <c r="F38" s="110"/>
    </row>
    <row r="39" spans="1:6" x14ac:dyDescent="0.25">
      <c r="A39" s="110" t="str">
        <f>'MATERIAL DE USO NÃO EXCEPCIONAL'!A51:F51</f>
        <v>Representante Legal</v>
      </c>
      <c r="B39" s="110"/>
      <c r="C39" s="110"/>
      <c r="D39" s="110"/>
      <c r="E39" s="110"/>
      <c r="F39" s="110"/>
    </row>
    <row r="40" spans="1:6" x14ac:dyDescent="0.25">
      <c r="A40" s="110" t="str">
        <f>'MATERIAL DE USO NÃO EXCEPCIONAL'!A52:F52</f>
        <v>CPF nº 881.213.649-49</v>
      </c>
      <c r="B40" s="110"/>
      <c r="C40" s="110"/>
      <c r="D40" s="110"/>
      <c r="E40" s="110"/>
      <c r="F40" s="110"/>
    </row>
    <row r="114" spans="4:4" x14ac:dyDescent="0.25">
      <c r="D114" s="2"/>
    </row>
  </sheetData>
  <mergeCells count="14">
    <mergeCell ref="A33:F33"/>
    <mergeCell ref="A37:F37"/>
    <mergeCell ref="A38:F38"/>
    <mergeCell ref="A39:F39"/>
    <mergeCell ref="A40:F40"/>
    <mergeCell ref="A18:E18"/>
    <mergeCell ref="A20:E20"/>
    <mergeCell ref="A6:F6"/>
    <mergeCell ref="A1:F1"/>
    <mergeCell ref="D2:F2"/>
    <mergeCell ref="D3:F3"/>
    <mergeCell ref="A2:C2"/>
    <mergeCell ref="A3:C3"/>
    <mergeCell ref="A4:F4"/>
  </mergeCells>
  <hyperlinks>
    <hyperlink ref="A28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8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workbookViewId="0">
      <selection activeCell="D114" sqref="D114"/>
    </sheetView>
  </sheetViews>
  <sheetFormatPr defaultRowHeight="13.5" x14ac:dyDescent="0.25"/>
  <cols>
    <col min="1" max="1" width="5.85546875" style="50" customWidth="1"/>
    <col min="2" max="2" width="48.7109375" style="50" customWidth="1"/>
    <col min="3" max="3" width="12.5703125" style="50" customWidth="1"/>
    <col min="4" max="4" width="14" style="50" customWidth="1"/>
    <col min="5" max="5" width="14.28515625" style="50" customWidth="1"/>
    <col min="6" max="6" width="15.5703125" style="50" bestFit="1" customWidth="1"/>
    <col min="7" max="7" width="14.28515625" style="50" customWidth="1"/>
    <col min="8" max="16384" width="9.140625" style="50"/>
  </cols>
  <sheetData>
    <row r="1" spans="1:7" x14ac:dyDescent="0.25">
      <c r="A1" s="113" t="s">
        <v>178</v>
      </c>
      <c r="B1" s="113"/>
      <c r="C1" s="113"/>
      <c r="D1" s="113"/>
      <c r="E1" s="113"/>
      <c r="F1" s="113"/>
      <c r="G1" s="113"/>
    </row>
    <row r="2" spans="1:7" ht="15" customHeight="1" x14ac:dyDescent="0.25">
      <c r="A2" s="112" t="s">
        <v>0</v>
      </c>
      <c r="B2" s="112"/>
      <c r="C2" s="112"/>
      <c r="D2" s="112"/>
      <c r="E2" s="126" t="str">
        <f>SERVENTE!C2</f>
        <v>Reitoria - B</v>
      </c>
      <c r="F2" s="126"/>
      <c r="G2" s="126"/>
    </row>
    <row r="3" spans="1:7" ht="15" customHeight="1" x14ac:dyDescent="0.25">
      <c r="A3" s="112" t="s">
        <v>263</v>
      </c>
      <c r="B3" s="112"/>
      <c r="C3" s="112"/>
      <c r="D3" s="112"/>
      <c r="E3" s="112" t="s">
        <v>243</v>
      </c>
      <c r="F3" s="112"/>
      <c r="G3" s="112"/>
    </row>
    <row r="4" spans="1:7" ht="15" customHeight="1" x14ac:dyDescent="0.25">
      <c r="A4" s="114" t="str">
        <f>'EQUIPAMENTOS E UTENSÍLIOS'!A4:F4</f>
        <v>DIA: 15/02/2017 ás 10:00 horas</v>
      </c>
      <c r="B4" s="114"/>
      <c r="C4" s="114"/>
      <c r="D4" s="114"/>
      <c r="E4" s="114"/>
      <c r="F4" s="114"/>
      <c r="G4" s="114"/>
    </row>
    <row r="5" spans="1:7" x14ac:dyDescent="0.25">
      <c r="A5" s="51"/>
      <c r="B5" s="51"/>
      <c r="C5" s="51"/>
    </row>
    <row r="6" spans="1:7" x14ac:dyDescent="0.25">
      <c r="A6" s="119" t="s">
        <v>185</v>
      </c>
      <c r="B6" s="120"/>
      <c r="C6" s="120"/>
      <c r="D6" s="120"/>
      <c r="E6" s="120"/>
      <c r="F6" s="120"/>
      <c r="G6" s="121"/>
    </row>
    <row r="7" spans="1:7" ht="81" x14ac:dyDescent="0.25">
      <c r="A7" s="52" t="s">
        <v>129</v>
      </c>
      <c r="B7" s="52" t="s">
        <v>130</v>
      </c>
      <c r="C7" s="16" t="s">
        <v>141</v>
      </c>
      <c r="D7" s="16" t="s">
        <v>173</v>
      </c>
      <c r="E7" s="16" t="s">
        <v>174</v>
      </c>
      <c r="F7" s="16" t="s">
        <v>175</v>
      </c>
      <c r="G7" s="16" t="s">
        <v>176</v>
      </c>
    </row>
    <row r="8" spans="1:7" x14ac:dyDescent="0.25">
      <c r="A8" s="53">
        <v>1</v>
      </c>
      <c r="B8" s="54" t="s">
        <v>205</v>
      </c>
      <c r="C8" s="55" t="s">
        <v>141</v>
      </c>
      <c r="D8" s="88">
        <v>2</v>
      </c>
      <c r="E8" s="56">
        <v>3.5</v>
      </c>
      <c r="F8" s="57">
        <f>(D8*E8)/12</f>
        <v>0.58333333333333337</v>
      </c>
      <c r="G8" s="57">
        <f>F8*12</f>
        <v>7</v>
      </c>
    </row>
    <row r="9" spans="1:7" x14ac:dyDescent="0.25">
      <c r="A9" s="53">
        <f>A8+1</f>
        <v>2</v>
      </c>
      <c r="B9" s="54" t="s">
        <v>206</v>
      </c>
      <c r="C9" s="55" t="s">
        <v>160</v>
      </c>
      <c r="D9" s="88">
        <v>3</v>
      </c>
      <c r="E9" s="56">
        <v>5</v>
      </c>
      <c r="F9" s="57">
        <f t="shared" ref="F9:F11" si="0">(D9*E9)/12</f>
        <v>1.25</v>
      </c>
      <c r="G9" s="57">
        <f t="shared" ref="G9:G11" si="1">F9*12</f>
        <v>15</v>
      </c>
    </row>
    <row r="10" spans="1:7" x14ac:dyDescent="0.25">
      <c r="A10" s="53">
        <f t="shared" ref="A10:A11" si="2">A9+1</f>
        <v>3</v>
      </c>
      <c r="B10" s="54" t="s">
        <v>207</v>
      </c>
      <c r="C10" s="55" t="s">
        <v>141</v>
      </c>
      <c r="D10" s="88">
        <v>3</v>
      </c>
      <c r="E10" s="56">
        <v>4.5</v>
      </c>
      <c r="F10" s="57">
        <f t="shared" si="0"/>
        <v>1.125</v>
      </c>
      <c r="G10" s="57">
        <f t="shared" si="1"/>
        <v>13.5</v>
      </c>
    </row>
    <row r="11" spans="1:7" x14ac:dyDescent="0.25">
      <c r="A11" s="53">
        <f t="shared" si="2"/>
        <v>4</v>
      </c>
      <c r="B11" s="54" t="s">
        <v>177</v>
      </c>
      <c r="C11" s="55" t="s">
        <v>160</v>
      </c>
      <c r="D11" s="88">
        <v>10</v>
      </c>
      <c r="E11" s="56">
        <v>2.2999999999999998</v>
      </c>
      <c r="F11" s="57">
        <f t="shared" si="0"/>
        <v>1.9166666666666667</v>
      </c>
      <c r="G11" s="57">
        <f t="shared" si="1"/>
        <v>23</v>
      </c>
    </row>
    <row r="12" spans="1:7" x14ac:dyDescent="0.25">
      <c r="A12" s="116" t="s">
        <v>180</v>
      </c>
      <c r="B12" s="117"/>
      <c r="C12" s="117"/>
      <c r="D12" s="117"/>
      <c r="E12" s="117"/>
      <c r="F12" s="118"/>
      <c r="G12" s="58">
        <f>G13/12</f>
        <v>4.875</v>
      </c>
    </row>
    <row r="13" spans="1:7" x14ac:dyDescent="0.25">
      <c r="A13" s="116" t="s">
        <v>187</v>
      </c>
      <c r="B13" s="117"/>
      <c r="C13" s="117"/>
      <c r="D13" s="117"/>
      <c r="E13" s="117"/>
      <c r="F13" s="118"/>
      <c r="G13" s="58">
        <f>SUM(G8:G11)</f>
        <v>58.5</v>
      </c>
    </row>
    <row r="15" spans="1:7" s="59" customFormat="1" x14ac:dyDescent="0.25">
      <c r="A15" s="47"/>
    </row>
    <row r="16" spans="1:7" s="59" customFormat="1" x14ac:dyDescent="0.25">
      <c r="A16" s="47" t="s">
        <v>249</v>
      </c>
    </row>
    <row r="17" spans="1:7" s="59" customFormat="1" x14ac:dyDescent="0.25">
      <c r="A17" s="47" t="s">
        <v>250</v>
      </c>
    </row>
    <row r="18" spans="1:7" s="59" customFormat="1" x14ac:dyDescent="0.25">
      <c r="A18" s="47" t="s">
        <v>251</v>
      </c>
    </row>
    <row r="19" spans="1:7" s="59" customFormat="1" x14ac:dyDescent="0.25">
      <c r="A19" s="47" t="s">
        <v>252</v>
      </c>
    </row>
    <row r="20" spans="1:7" s="59" customFormat="1" x14ac:dyDescent="0.25">
      <c r="A20" s="47" t="s">
        <v>253</v>
      </c>
    </row>
    <row r="21" spans="1:7" s="59" customFormat="1" x14ac:dyDescent="0.25">
      <c r="A21" s="47" t="s">
        <v>254</v>
      </c>
    </row>
    <row r="22" spans="1:7" s="59" customFormat="1" x14ac:dyDescent="0.25">
      <c r="A22" s="47" t="s">
        <v>255</v>
      </c>
    </row>
    <row r="23" spans="1:7" s="59" customFormat="1" x14ac:dyDescent="0.25">
      <c r="A23" s="47" t="s">
        <v>256</v>
      </c>
    </row>
    <row r="24" spans="1:7" s="59" customFormat="1" x14ac:dyDescent="0.25">
      <c r="A24" s="47" t="s">
        <v>257</v>
      </c>
    </row>
    <row r="25" spans="1:7" s="59" customFormat="1" x14ac:dyDescent="0.25"/>
    <row r="26" spans="1:7" s="59" customFormat="1" x14ac:dyDescent="0.25">
      <c r="A26" s="110" t="str">
        <f>'EQUIPAMENTOS E UTENSÍLIOS'!A33:F33</f>
        <v>Curitiba/PR, em 15 de Fevereiro de 2.017.</v>
      </c>
      <c r="B26" s="110"/>
      <c r="C26" s="110"/>
      <c r="D26" s="110"/>
      <c r="E26" s="110"/>
      <c r="F26" s="110"/>
      <c r="G26" s="110"/>
    </row>
    <row r="27" spans="1:7" s="59" customFormat="1" x14ac:dyDescent="0.25">
      <c r="C27" s="49"/>
    </row>
    <row r="28" spans="1:7" s="59" customFormat="1" x14ac:dyDescent="0.25">
      <c r="C28" s="49"/>
    </row>
    <row r="29" spans="1:7" s="59" customFormat="1" x14ac:dyDescent="0.25">
      <c r="C29" s="49"/>
    </row>
    <row r="30" spans="1:7" x14ac:dyDescent="0.25">
      <c r="A30" s="110" t="str">
        <f>'EQUIPAMENTOS E UTENSÍLIOS'!A37:F37</f>
        <v>Pontual Serviços Terceirizados Ltda</v>
      </c>
      <c r="B30" s="110"/>
      <c r="C30" s="110"/>
      <c r="D30" s="110"/>
      <c r="E30" s="110"/>
      <c r="F30" s="110"/>
      <c r="G30" s="110"/>
    </row>
    <row r="31" spans="1:7" x14ac:dyDescent="0.25">
      <c r="A31" s="110" t="str">
        <f>'EQUIPAMENTOS E UTENSÍLIOS'!A38:F38</f>
        <v>José Ivan Chassot</v>
      </c>
      <c r="B31" s="110"/>
      <c r="C31" s="110"/>
      <c r="D31" s="110"/>
      <c r="E31" s="110"/>
      <c r="F31" s="110"/>
      <c r="G31" s="110"/>
    </row>
    <row r="32" spans="1:7" x14ac:dyDescent="0.25">
      <c r="A32" s="110" t="str">
        <f>'EQUIPAMENTOS E UTENSÍLIOS'!A39:F39</f>
        <v>Representante Legal</v>
      </c>
      <c r="B32" s="110"/>
      <c r="C32" s="110"/>
      <c r="D32" s="110"/>
      <c r="E32" s="110"/>
      <c r="F32" s="110"/>
      <c r="G32" s="110"/>
    </row>
    <row r="33" spans="1:7" x14ac:dyDescent="0.25">
      <c r="A33" s="110" t="str">
        <f>'EQUIPAMENTOS E UTENSÍLIOS'!A40:F40</f>
        <v>CPF nº 881.213.649-49</v>
      </c>
      <c r="B33" s="110"/>
      <c r="C33" s="110"/>
      <c r="D33" s="110"/>
      <c r="E33" s="110"/>
      <c r="F33" s="110"/>
      <c r="G33" s="110"/>
    </row>
    <row r="114" spans="4:4" x14ac:dyDescent="0.25">
      <c r="D114" s="2"/>
    </row>
  </sheetData>
  <mergeCells count="14">
    <mergeCell ref="A26:G26"/>
    <mergeCell ref="A30:G30"/>
    <mergeCell ref="A31:G31"/>
    <mergeCell ref="A32:G32"/>
    <mergeCell ref="A33:G33"/>
    <mergeCell ref="A12:F12"/>
    <mergeCell ref="A13:F13"/>
    <mergeCell ref="A6:G6"/>
    <mergeCell ref="A1:G1"/>
    <mergeCell ref="E2:G2"/>
    <mergeCell ref="E3:G3"/>
    <mergeCell ref="A4:G4"/>
    <mergeCell ref="A2:D2"/>
    <mergeCell ref="A3:D3"/>
  </mergeCells>
  <hyperlinks>
    <hyperlink ref="A21" r:id="rId1" display="E-mail(s): :maiacavalcante engenharia@outiook.com"/>
  </hyperlinks>
  <printOptions horizontalCentered="1"/>
  <pageMargins left="0.70866141732283472" right="0.31496062992125984" top="1.7716535433070868" bottom="0.59055118110236227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SERVENTE</vt:lpstr>
      <vt:lpstr>PRODUTIVIDADE</vt:lpstr>
      <vt:lpstr>UNIFORMES</vt:lpstr>
      <vt:lpstr>MATERIAIS CONS. DURÁV. E UTENS.</vt:lpstr>
      <vt:lpstr>MATERIAL DE USO NÃO EXCEPCIONAL</vt:lpstr>
      <vt:lpstr>EQUIPAMENTOS E UTENSÍLIOS</vt:lpstr>
      <vt:lpstr>EPI</vt:lpstr>
      <vt:lpstr>EPI!Area_de_impressao</vt:lpstr>
      <vt:lpstr>'EQUIPAMENTOS E UTENSÍLIOS'!Area_de_impressao</vt:lpstr>
      <vt:lpstr>'MATERIAIS CONS. DURÁV. E UTENS.'!Area_de_impressao</vt:lpstr>
      <vt:lpstr>'MATERIAL DE USO NÃO EXCEPCIONAL'!Area_de_impressao</vt:lpstr>
      <vt:lpstr>PRODUTIVIDADE!Area_de_impressao</vt:lpstr>
      <vt:lpstr>SERVENTE!Area_de_impressao</vt:lpstr>
      <vt:lpstr>UNIFORMES!Area_de_impressao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Ivan Chassot</dc:creator>
  <cp:lastModifiedBy>Karina</cp:lastModifiedBy>
  <cp:lastPrinted>2017-02-16T00:41:55Z</cp:lastPrinted>
  <dcterms:created xsi:type="dcterms:W3CDTF">2017-02-15T16:53:48Z</dcterms:created>
  <dcterms:modified xsi:type="dcterms:W3CDTF">2017-11-14T19:39:23Z</dcterms:modified>
</cp:coreProperties>
</file>